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EstaPastaDeTrabalho" hidePivotFieldList="1"/>
  <bookViews>
    <workbookView windowWidth="19635" windowHeight="7170" tabRatio="923" firstSheet="3" activeTab="7"/>
  </bookViews>
  <sheets>
    <sheet name="CONTEM NO FORA DO ENVELOPE" sheetId="11" r:id="rId1"/>
    <sheet name="CONTEM NO ENVELOPE PROPOSTA" sheetId="10" r:id="rId2"/>
    <sheet name="CONTEM NO ENVELOPE HABILITAÇÃO" sheetId="5" r:id="rId3"/>
    <sheet name="lista para dinamica" sheetId="9" r:id="rId4"/>
    <sheet name="DICAS" sheetId="16" r:id="rId5"/>
    <sheet name="ORDEM DE MONTAGEM" sheetId="15" r:id="rId6"/>
    <sheet name="PROCV DADOS REPRESENTATES" sheetId="8" r:id="rId7"/>
    <sheet name="ESPELHO" sheetId="1" r:id="rId8"/>
    <sheet name="GERAR COD DE BARRA VALIDADE" sheetId="6" r:id="rId9"/>
    <sheet name="PLANILHA PROCV CONFERENCIA" sheetId="7" state="hidden" r:id="rId10"/>
  </sheets>
  <externalReferences>
    <externalReference r:id="rId14"/>
    <externalReference r:id="rId15"/>
  </externalReferences>
  <definedNames>
    <definedName name="_xlnm._FilterDatabase" localSheetId="7" hidden="1">ESPELHO!$Q$4:$Q$61</definedName>
    <definedName name="_xlnm._FilterDatabase" localSheetId="6" hidden="1">'PROCV DADOS REPRESENTATES'!$A$10:$B$36</definedName>
    <definedName name="_xlnm.Print_Area" localSheetId="7">ESPELHO!$A$1:$L$2111</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<sst xmlns="http://schemas.openxmlformats.org/spreadsheetml/2006/main" count="1090" uniqueCount="461">
  <si>
    <t>ENV</t>
  </si>
  <si>
    <t>EXG</t>
  </si>
  <si>
    <t>VALIDADE</t>
  </si>
  <si>
    <t xml:space="preserve">VALIDO </t>
  </si>
  <si>
    <t>CONTEM CONFIRMADO</t>
  </si>
  <si>
    <t>Cod</t>
  </si>
  <si>
    <t>CHECK LIST</t>
  </si>
  <si>
    <t>DOCUMENTOS EXIGIDOS</t>
  </si>
  <si>
    <t>F</t>
  </si>
  <si>
    <t xml:space="preserve">DECLARAÇÃO GERAL </t>
  </si>
  <si>
    <t>X</t>
  </si>
  <si>
    <t>DADOS DA EMPRESA</t>
  </si>
  <si>
    <t>DOCUMENTAÇÃO REPRESENTANTE</t>
  </si>
  <si>
    <t>DEC. DE REQ. DE HAB.</t>
  </si>
  <si>
    <t>CONTRATO SOCIAL</t>
  </si>
  <si>
    <t>41°ALTERAÇÃO</t>
  </si>
  <si>
    <t>CNH – DOS SÓCIOS</t>
  </si>
  <si>
    <t>Total geral</t>
  </si>
  <si>
    <t xml:space="preserve"> </t>
  </si>
  <si>
    <t>Prezado Representante, na coluna da direita constam os documentos que são exigidos no edital. Na coluna da esquerda são os</t>
  </si>
  <si>
    <t>documentos confirmados que contém dentro do envelope.</t>
  </si>
  <si>
    <t>VOCÊ É PARTE FUNDAMENTAL PARA O SUCESSO DE SUAS VENDAS. LEIA O EDITAL E CONFIRA SE TODOS OS DOCUMENTOS ENVIADOS</t>
  </si>
  <si>
    <t xml:space="preserve"> ESTÃO DE ACORDO COM SUA LEITURA E INTERPRETAÇÃO DO INSTRUMENTO CONVOCATÓRIO.</t>
  </si>
  <si>
    <t>Certo de vosso cumprimento das devidas regras acima( leitura  do edital e conferência), agradecemos desde já. SUCESSO NAS VENDAS!</t>
  </si>
  <si>
    <t>leitor:_____________________________              Conferente:_________________     Despacho de envelopes:___________________</t>
  </si>
  <si>
    <t xml:space="preserve">ENV </t>
  </si>
  <si>
    <t>P</t>
  </si>
  <si>
    <t>CD PROGRAMA</t>
  </si>
  <si>
    <t>PREFEITURA MUNICIPAL DE PANORAMA/SP</t>
  </si>
  <si>
    <t>PROPOSTA VIA 1</t>
  </si>
  <si>
    <t>Certo de vosso cumprimento das devidas regras acima( leitura do edital e conferência), agradecemos desde já. SUCESSO NAS VENDAS!</t>
  </si>
  <si>
    <t>ENV.</t>
  </si>
  <si>
    <t>H</t>
  </si>
  <si>
    <t>CNPJ</t>
  </si>
  <si>
    <t>FGTS</t>
  </si>
  <si>
    <t>INSS</t>
  </si>
  <si>
    <t>CERT. FEDERAL</t>
  </si>
  <si>
    <t>CERT. ESTADUAL</t>
  </si>
  <si>
    <t>CERT. MUNICIPAL</t>
  </si>
  <si>
    <t>UNIFICADA</t>
  </si>
  <si>
    <t>INSCRIÇÃO ESTADUAL</t>
  </si>
  <si>
    <t>MTE – DÉBITOS TRABALHISTAS</t>
  </si>
  <si>
    <t>CERTIDÃO DE FALÊNCIA</t>
  </si>
  <si>
    <t>LIC. FUNC. - MEDICAMENTO</t>
  </si>
  <si>
    <t>AFE COMUM - ANVISA</t>
  </si>
  <si>
    <t>AFE COMUM - DOU</t>
  </si>
  <si>
    <t>AFE ESPECIAL - ANVISA</t>
  </si>
  <si>
    <t>AFE ESPECIAL - DOU</t>
  </si>
  <si>
    <t>ALVARÁ LOCALIZAÇÃO</t>
  </si>
  <si>
    <t>SIMPLIFICADA - JUCEPE</t>
  </si>
  <si>
    <t>SICAF</t>
  </si>
  <si>
    <t>ATEST DE CAP TEC PUBLIC.</t>
  </si>
  <si>
    <t>ATEST DE CAP TEC PRIVAD</t>
  </si>
  <si>
    <t>Certo de vosso cumprimento das devidas regras acima(leitura do edital e conferência),agradecemos desde já.SUCESSO NAS VENDAS!</t>
  </si>
  <si>
    <t>ODILON BEHRENS</t>
  </si>
  <si>
    <t>1- REGISTRO DO DIÁRIO</t>
  </si>
  <si>
    <t>GRAVATÁ</t>
  </si>
  <si>
    <t>1- CRED. DO LABOR. COM FIRMA RECONHECIDA
2-COMPROV. DE RES. (ATUALIZADO)DO RESPONSÁVEL QUE ASSINARÁ O CONTRATO</t>
  </si>
  <si>
    <t>MORENO</t>
  </si>
  <si>
    <t>1- DECLARAÇÕES COM FIRMA RECONHECIDA</t>
  </si>
  <si>
    <t>ITAMBÉ</t>
  </si>
  <si>
    <t>1- CARTA-FIANÇA
2- INFORMAÇÕES DÚBIAS</t>
  </si>
  <si>
    <t>ALAGOINHA</t>
  </si>
  <si>
    <t>1- BOAS PRÁTICAS DE ARMAZENAMENTO E DISTRIBUIÇÃO</t>
  </si>
  <si>
    <t>ORDEM DE MONTAGEM</t>
  </si>
  <si>
    <t>PGS</t>
  </si>
  <si>
    <t>27º CONSOLIDADA</t>
  </si>
  <si>
    <t>ALEX ALMEIDA</t>
  </si>
  <si>
    <t>DROGAFONTE LTDA
CNPJ: 08.778.201/0001-26
ALEX OLIVEIRA DE ALMEIDA
RG nº 10299408-6 SESP 
CPF nº 055.483.939-36
REPRESENTANTE LEGAL</t>
  </si>
  <si>
    <t>ALLAN LIMA</t>
  </si>
  <si>
    <t>DROGAFONTE LTDA
CNPJ: 08.778.201/0001-26
ALLAN LUIZ FERREIRA DE LIMA
RG nº 7.595.409 SDS/PE
CPF nº 066.031.684-64
REPRESENTANTE LEGAL</t>
  </si>
  <si>
    <t>ANTONIO OLIVEIRA</t>
  </si>
  <si>
    <t>DROGAFONTE LTDA
CNPJ: 08.778.201/0001-26
ANTONIO CARLOS DE OLIVEIRA NETTO
RG nº 3.275.193 X SSP/SP 
CPF nº 226.999.378-00
REPRESENTANTE LEGAL</t>
  </si>
  <si>
    <t>ANTÔNIO PIRES</t>
  </si>
  <si>
    <t>DROGAFONTE LTDA
CNPJ: 08.778.201/0001-26
ANTÔNIO CARLOS DOS PIRES
RG nº 4.567.597 SSP/SP 
CPF nº 591.417.788-04
REPRESENTANTE LEGAL</t>
  </si>
  <si>
    <t>ARTHUR PARENTE</t>
  </si>
  <si>
    <t>DROGAFONTE LTDA
CNPJ: 08.778.201/0001-26
ARTHUR PARENTE DE HOLANDA 
RG nº 6867289, SDS/PE 
CPF nº 049.083.744-14 
REPRESENTANTE LEGAL</t>
  </si>
  <si>
    <t>CARLOS ANDRÉ</t>
  </si>
  <si>
    <t>DROGAFONTE LTDA
CNPJ: 08.778.201/0001-26
CARLOS ANDRÉ HENRIQUES VIEIRA
RG nº 4.754.577 SDS/PE 
CPF nº 989.131.744-72
REPRESENTANTE LEGAL</t>
  </si>
  <si>
    <t>BRUNO GOMES</t>
  </si>
  <si>
    <t>DROGAFONTE LTDA
CNPJ: 08.778.201/0001-26
BRUNO ANTONIO BORJA GOMES NOBRE
RG nº 001.701.834 ITEP/RN
CPF nº 053.897.744-26
REPRESENTANTE LEGAL</t>
  </si>
  <si>
    <t>DANIEL LIRA</t>
  </si>
  <si>
    <t>DROGAFONTE LTDA
CNPJ: 08.778.201/0001-26
DANIEL LIRA PIMENTEL
RG nº 91003023960 SSP/CE
CPF nº 804.278.473-20
REPRESENTANTE LEGAL</t>
  </si>
  <si>
    <t>DIEGO SOUSA</t>
  </si>
  <si>
    <t>DROGAFONTE LTDA
CNPJ: 08.778.201/0001-26
DIEGO COSTA DE SOUSA
RG nº 07.018.376-75 SSP/BA
CPF nº 808.551.725-68
REPRESENTANTE LEGAL</t>
  </si>
  <si>
    <t>EDNALDO AGOSTINHO</t>
  </si>
  <si>
    <t>DROGAFONTE LTDA
CNPJ: 08.778.201/0001-26
EDNALDO AGOSTINHO RIBEIRO FILHO 
RG nº 2002574987, SSP/PB 
CPF nº 858.010.405-01
REPRESENTANTE LEGAL</t>
  </si>
  <si>
    <t>EDSON JOSÉ</t>
  </si>
  <si>
    <t>DROGAFONTE LTDA
CNPJ: 08.778.201/0001-26
EDSON JOSÉ DA SILVA
RG Nº. 32.751.829-7 SSP/SP
CPF/MF  n.º 265.217.298-02
REPRESENTANTE LEGAL</t>
  </si>
  <si>
    <t>EDUARDO PATRON</t>
  </si>
  <si>
    <t>DROGAFONTE LTDA
CNPJ: 08.778.201/0001-26
EDUARDO NICOLAS PEREIRA PATRÓN
RG Nº. V148606-F – SE/DPMAF/DPF
CPF/MF  n.º 801.535.340-87
REPRESENTANTE LEGAL</t>
  </si>
  <si>
    <t>EDWISLEY CARVALHO</t>
  </si>
  <si>
    <t>DROGAFONTE LTDA
CNPJ: 08.778.201/0001-26
EDWISLEY CARVALHO ALMEIDA 
RG nº 254.128, SSP/TO 
CPF nº 854.310.361-49
REPRESENTANTE LEGAL</t>
  </si>
  <si>
    <t>ROGÉRIO COELHO</t>
  </si>
  <si>
    <t>DROGAFONTE LTDA                                                                                                                                                                                                                        CNPJ: 08.778.201/0001-26                                                                                                                                                                                                              ROGÉRIO COELHO LOUREIRO                                                                                                                                                                                                          RG nº 1.590.096 SSP/ES                                                                                                                                                                                                          CPF nº 093.693.267-82                                                                                                                                                                                        REPRESENTANTE LEGAL</t>
  </si>
  <si>
    <t>EUGÊNIO FILHO</t>
  </si>
  <si>
    <t>DROGAFONTE LTDA
CNPJ: 08.778.201/0001-26
EUGÊNIO JOSÉ GUSMÃO DA FONTE FILHO
RG Nº.1.622.040 SDS/PE
CPF Nº.293.247.854-00
SÓCIO - PRESIDENTE</t>
  </si>
  <si>
    <t>EUGÊNIO NETO</t>
  </si>
  <si>
    <t>DROGAFONTE LTDA
CNPJ: 08.778.201/0001-26
EUGÊNIO JOSÉ GUSMÃO DA FONTE NETO
RG Nº. 6329005 - SSP/PE
CPF Nº.056.554.614-71.
SÓCIO - DIRETOR</t>
  </si>
  <si>
    <t>EURASEO SOUSA</t>
  </si>
  <si>
    <t>DROGAFONTE LTDA
CNPJ: 08.778.201/0001-26
EURASEO ANDERSON FIGUEREDO DE SOUSA
RG nº 93002151472 SSP/CE
CPF nº 772.775.203-78
REPRESENTANTE LEGAL</t>
  </si>
  <si>
    <t>FÁBIO DANIEL</t>
  </si>
  <si>
    <t>DROGAFONTE LTDA
CNPJ: 08.778.201/0001-26
FÁBIO DANIEL ANSELMO PEREIRA
RG nº 3441011 SSP/PE
CPF nº 867.889.574-87
REPRESENTANTE LEGAL</t>
  </si>
  <si>
    <t>FERNANDA DA FONTE</t>
  </si>
  <si>
    <t>DROGAFONTE LTDA
CNPJ: 08.778.201/0001-26
FERNANDA LONGA DA FONTE
RG:6442192 SDS/PE
CPF: 574.693.181-00
ASSESSORIA JURÍDICA</t>
  </si>
  <si>
    <t>FLÁVIO FELIPE</t>
  </si>
  <si>
    <t>DROGAFONTE LTDA
CNPJ: 08.778.201/0001-26
FLÁVIO FELIPE DA SILVA
RG: 3661422 SESP/GO
CPF: 897.396.551-49
REPRESENTANTE LEGAL</t>
  </si>
  <si>
    <t>FLÁVIO MARCUS</t>
  </si>
  <si>
    <t>DROGAFONTE LTDA
CNPJ: 08.778.201/0001-26
FLÁVIO MARCUS DE SOUSA CASTRO
RG: 1448633 SSP/PI
CPF: 725.086.393-20
REPRESENTANTE LEGAL</t>
  </si>
  <si>
    <t>FRANCISCO ANTONIO</t>
  </si>
  <si>
    <t>DROGAFONTE LTDA
CNPJ: 08.778.201/0001-26
FRANCISCO ANTÔNIO ALVES NOGUEIRA
RG: 92002181128 SDS/CE
CPF: 356.790.263-68
REPRESENTANTE LEGAL</t>
  </si>
  <si>
    <t>FRED</t>
  </si>
  <si>
    <t>DROGAFONTE LTDA
CNPJ: 08.778.201/0001-26
FREDERICO JOSÉ PONTUAL DE BARROS GUIMARÃES
RG: 419.531 SSP/DF
CPF: 152.755.311-68
DIRETOR FINANCEIRO</t>
  </si>
  <si>
    <t>GLADSON MECENAS</t>
  </si>
  <si>
    <t>DROGAFONTE LTDA
CNPJ: 08.778.201/0001-26
GLADSON ROBERTO DE MECENAS
RG Nº. 885.365-7 - SSP/SE 
CPF/MF Nº. 481.938.365-53
REPRESENTANTE LEGAL</t>
  </si>
  <si>
    <t>GURGEL</t>
  </si>
  <si>
    <t>DROGAFONTE LTDA
CNPJ: 08.778.201/0001-26
JOSÉ ANTÔNIO GURGEL DO AMARAL
RG- MG- 558.774 – SSP/MG
CPF- 144.479.086-20
REPRESENTANTE LEGAL</t>
  </si>
  <si>
    <t>DROGAFONTE LTDA                                                                                                                                                                                                            CNPJ: 08.778.201/0001-26                                                                                                                                                                                                 CLÁUDIO CÉSAR LANZA LAGROTTA                                                                                                                                                                                                RG nº 21.172.454 SSP/SP                                                                                                                                                                                                      CPF nº 079.022.548-43                                                                                                                                                                                      REPRESENTANTE LEGAL</t>
  </si>
  <si>
    <t>HAURISSON LAERTT</t>
  </si>
  <si>
    <t>DROGAFONTE LTDA
CNPJ: 08.778.201/0001-26
HAURISSON LAERTT BARROS DE AQUINO
RG nº 15.899.926 SESP/MA
CPF nº 553.725.893-53
REPRESENTANTE LEGAL</t>
  </si>
  <si>
    <t>IVANDESON SILVA</t>
  </si>
  <si>
    <t>DROGAFONTE LTDA                                                                                                                                                                                                            CNPJ: 08.778.201/0001-26                                                                                                                                                                                                               IVANDESON PEREIRA FORTUNATO SILVA                                                                                                                                                                                       RG nº 8.507.825 SDS/PE                                                                                                                                                                                                       CPF nº 091.676.724-85                                                                                                                                                                                           REPRESENTANTE LEGAL</t>
  </si>
  <si>
    <t>JACY</t>
  </si>
  <si>
    <t>DROGAFONTE LTDA
CNPJ: 08.778.201/0001-26
JACY DA SILVA TEIXEIRA MENDES JUNIOR
RG nº 834.029 SSP/ES
CPF nº 069.778.467/39
REPRESENTANTE LEGAL</t>
  </si>
  <si>
    <t>JEFFERSON SOARES</t>
  </si>
  <si>
    <t>DROGAFONTE LTDA
CNPJ: 08.778.201/0001-26
JEFFERSON ANDERSON SOARES DA SILVA
RG nº 7.565.494 SDS/ PE 
CPF nº 089.636.534-47
REPRESENTANTE LEGAL</t>
  </si>
  <si>
    <t>JOÃO MARTINS</t>
  </si>
  <si>
    <t>DROGAFONTE LTDA
CNPJ: 08.778.201/0001-26
JOÃO MARTINS ALVES NETO
RG nº 6027291 SSP/PE
CPF nº 036.863.444-24
REPRESENTANTE LEGAL</t>
  </si>
  <si>
    <t>JOSÉ LOPES</t>
  </si>
  <si>
    <t>DROGAFONTE LTDA
CNPJ: 08.778.201/0001-26
JOSÉ GERALDO FERREIRA LOPES
RG nº M-1.774.118 SSP/MG
CPF nº 303.830.996-68
REPRESENTANTE LEGAL</t>
  </si>
  <si>
    <t>JULIO CESAR</t>
  </si>
  <si>
    <t>DROGAFONTE LTDA
CNPJ: 08.778.201/0001-26
JULIO CESAR DE OLIVEIRA BRITO
RG Nº. 92002141525 SSP/CE
CPF/MF Nº. 426.180.103-53
REPRESENTANTE LEGAL</t>
  </si>
  <si>
    <t>LEONARDO JOSÉ</t>
  </si>
  <si>
    <t>DROGAFONTE LTDA                                                                                                                                                                                                            CNPJ: 08.778.201/0001-26                                                                                                                                                                                                               LEONARDO JOSÉ DA SILVA                                                                                                                                                                                              RG nº 8.376.987 SSP/MG                                                                                                                                                                                                        CPF nº 034.584.886-18                                                                                                                                                                                           REPRESENTANTE LEGAL</t>
  </si>
  <si>
    <t>LINDSAY NASCIMENTO</t>
  </si>
  <si>
    <t>DROGAFONTE LTDA
CNPJ: 08.778.201/0001-26
LINDSAY NASCIMENTO DA SILVA
RG nº 811494845, SSP/BA 
CPF nº 003.697.235-54 
REPRESENTANTE LEGAL</t>
  </si>
  <si>
    <t>LUCAS</t>
  </si>
  <si>
    <t>DROGAFONTE LTDA
CNPJ: 08.778.201/0001-26
LUCAS FERREIRA DOS SANTOS
RG nº MG-14.109.631 SSP/MG
CPF nº 118.795.126-96
REPRESENTANTE LEGAL</t>
  </si>
  <si>
    <t>LUCIANA MUNHOZ</t>
  </si>
  <si>
    <t>DROGAFONTE LTDA
CNPJ: 08.778.201/0001-26
LUCIANA MUNHOZ PINTO
RG nº 18473888 SSP/SP
CPF nº 167.778.368-02
REPRESENTANTE LEGAL</t>
  </si>
  <si>
    <t>LUIS FERNANDO</t>
  </si>
  <si>
    <t>DROGAFONTE LTDA
CNPJ: 08.778.201/0001-26
LUIS FERNANDO DOS SANTOS LENSI
RG Nº. 27.533.141-6 SSP/SP
CPF.Nº. 171.552.578-77
REPRESENTANTE LEGAL</t>
  </si>
  <si>
    <t>LUIZ NETO</t>
  </si>
  <si>
    <t>DROGAFONTE LTDA
CNPJ: 08.778.201/0001-26
LUIZ ANTÔNIO DOS ANJOS NETO
RG nº 4.727.419 SDS/PE
CPF nº 649.841.094-91
REPRESENTANTE LEGAL</t>
  </si>
  <si>
    <t>LUIZ RIBEIRO</t>
  </si>
  <si>
    <t>DROGAFONTE LTDA
CNPJ: 08.778.201/0001-26
LUIZ CLAUDIO RIBEIRO MENDES
RG nº M-8.587.617 SSP/MG
CPF nº 029.923.506-80
REPRESENTANTE LEGAL</t>
  </si>
  <si>
    <t>IARLA MARIANE</t>
  </si>
  <si>
    <t>DROGAFONTE LTDA                                                                                                                                                                                                                   CNPJ: 08.778.201/0001-26                                                                                                                                                                                                           IARLA MARIANE SILVA DOS SANTOS                                                                                                                                                                                             RG nº 003.064.461 SSP/RN                                                                                                                                                                                                               CPF: 702.249.494-03                                                                                                                                                                                         REPRESENTANTE LEGAL</t>
  </si>
  <si>
    <t>MARCELO</t>
  </si>
  <si>
    <t>DROGAFONTE LTDA                                                                                                                                                                                                                   CNPJ: 08.778.201/0001-26                                                                                                                                                                                                           MARCELO DA COSTA MARTINS                                                                                                                                                                                               RG nº 07.078.512-6 IFP/RJ                                                                                                                                                                                                               CPF: 966.436.687-00                                                                                                                                                                                         REPRESENTANTE LEGAL</t>
  </si>
  <si>
    <t>MÁRCIO SABINO</t>
  </si>
  <si>
    <t>DROGAFONTE LTDA
CNPJ: 08.778.201/0001-26
MÁRCIO RICARDO SIMAS SABINO PINHO
RG nº 4.746.648 SSP/ PE
CPF nº 995.415.724-72
REPRESENTANTE LEGAL</t>
  </si>
  <si>
    <t>MARCOS ROGÉRIO</t>
  </si>
  <si>
    <t>DROGAFONTE LTDA                                                                                                                                                                                                            CNPJ: 08.778.201/0001-26                                                                                                                                                                                                 MARCOS ROGÉRIO FRUCTUOSO FERREIRA DUTRA                                                                                                                                                                                             RG nº17.624.181 SSP/SP                                                                                                                                                                                                         CPF nº 080.811.518-93                                                                                                                                                                                        REPRESENTANTE LEGAL</t>
  </si>
  <si>
    <t>ODUELIRAM</t>
  </si>
  <si>
    <t>DROGAFONTE LTDA
CNPJ: 08.778.201/0001-26
ODUELIRAM GOMES MARTINS
RG. : 3.144.002 SSP/PB
CPF. 065.775.734-92
REPRESENTANTE LEGAL</t>
  </si>
  <si>
    <t>MAURO</t>
  </si>
  <si>
    <t>DROGAFONTE LTDA
CNPJ: 08.778.201/0001-26
MAURO JORGE NASCIMENTO DE SOUZA
RG. : 252.4835 SSP/PA
CPF. 184.214.742-00
REPRESENTANTE LEGAL</t>
  </si>
  <si>
    <t>MENDES</t>
  </si>
  <si>
    <t>DROGAFONTE LTDA
CNPJ: 08.778.201/0001-26
ANTONIO SILVA MENDES FILHO
RG- 1.808.842-20 - SSP/BA
CPF- 202.251.645-15
REPRESENTANTE LEGAL</t>
  </si>
  <si>
    <t>MOZART</t>
  </si>
  <si>
    <t>DROGAFONTE LTDA
CNPJ: 08.778.201/0001-26
MOZART DIAS FRANCO
RG- 1.433.099 PC/PA
CPF- 039.935.072-15
REPRESENTANTE LEGAL</t>
  </si>
  <si>
    <t>PAULO</t>
  </si>
  <si>
    <t>DROGAFONTE LTDA                                                                                                                                                                                                               CNPJ: 08.778.201/0001-26                                                                                                                                                                                                  PAULO LUIZ VIANNA                                                                                                                                                                                                      RG nº 4.126.142-9 SSP/SC                                                                                                                                                                                                            CPF nº 069.596.600-68                                                                                                                                                                                             REPRESENTANTE LEGAL</t>
  </si>
  <si>
    <t>PEDRO ULISSES</t>
  </si>
  <si>
    <t>DROGAFONTE LTDA                                                                                                                                                                                                               CNPJ: 08.778.201/0001-26                                                                                                                                                                                                  PEDRO ULISSES MAGNAGO DE SOUZA SANTOS                                                                                                                                                                                                      RG nº 4657035 SSP/PE                                                                                                                                                                                                            CPF nº 866.321.834-68                                                                                                                                                                                             REPRESENTANTE LEGAL</t>
  </si>
  <si>
    <t>RAFAEL RUFINO</t>
  </si>
  <si>
    <t>DROGAFONTE LTDA
CNPJ: 08.778.201/0001-26
RAFAEL RUFINO NOVAES
RG nº 7684557 SDS/PE
CPF nº 055.060.784-63
REPRESENTANTE LEGAL</t>
  </si>
  <si>
    <t>RAMON DA COSTA</t>
  </si>
  <si>
    <t>DROGAFONTE LTDA
CNPJ: 08.778.201/0001-26
RAMON SANTOS DA COSTA
RG nº 3.380.229 SSP/PB
CPF nº 094.952.144-24
REPRESENTANTE LEGAL</t>
  </si>
  <si>
    <t>REGIANE</t>
  </si>
  <si>
    <t>DROGAFONTE LTDA
CNPJ: 08.778.201/0001-26
REGIANE GONÇALVES
RG n.º 27.363.667-4 SSP/SP 
CPF  n.º 160.615.698-58
REPRESENTANTE LEGAL</t>
  </si>
  <si>
    <t>RICARDO</t>
  </si>
  <si>
    <t>DROGAFONTE LTDA
CNPJ: 08.778.201/0001-26
RICARDO JOSÉ DE CASTRO BARBOSA
RG n.º 461.802 SSP/PI 
CPF  n.º 240.651.613-04
REPRESENTANTE LEGAL</t>
  </si>
  <si>
    <t>RISOMAR</t>
  </si>
  <si>
    <t>DROGAFONTE LTDA
CNPJ: 08.778.201/0001-26
RISOMAR FERREIRA  DE SOUSA
RG n.º 2.412.894- SSP/PA
CPF  n.º 169.879.344-87
REPRESENTANTE LEGAL</t>
  </si>
  <si>
    <t>SANDRA MARIA</t>
  </si>
  <si>
    <t>DROGAFONTE LTDA
CNPJ: 08.778.201/0001-26
SANDRA MARIA NOGUEIRA LIMA
RG nº 4.642.686 SSP/PE
CPF nº 890.216.814-04
REPRESENTANTE LEGAL</t>
  </si>
  <si>
    <t>TADEU OZORIO</t>
  </si>
  <si>
    <t>DROGAFONTE LTDA
CNPJ: 08.778.201/0001-26
TADEU OZORIO MAIA ROSA                                                                                                                                                                                  RG Nº M 8.812.592 SSP/MG                                                                                                                                                                                                                                 CPF/MF Nº 155.664.396-91                                                                                                                                                                                                                                REPRESENTANTE LEGAL</t>
  </si>
  <si>
    <t>THIAGO CARVALHO</t>
  </si>
  <si>
    <t>DROGAFONTE LTDA
CNPJ: 08778.201/0001-26
THIAGO CARVALHO SILVA
RG nº. 1.683.636 SEDS/AL
CPF nº. 008.042.214-48
REPRESENTANTE LEGAL</t>
  </si>
  <si>
    <t>VICTOR</t>
  </si>
  <si>
    <t>DROGAFONTE LTDA
CNPJ: 08.778.201/0001-26
VICTOR HUGO VALLE NOBRE SILINGARDI
RG Nº. 4.956.940 SSP/SP
CPF.Nº. 426.782.318-95
REPRESENTANTE LEGAL</t>
  </si>
  <si>
    <t>VIVIANE</t>
  </si>
  <si>
    <t>DROGAFONTE LTDA
CNPJ: 08.778.201/0001-26
VIVIANE FALCÃO FARIAS FERREIRA
RG Nº. .4.884.350 SSP/PE
CPF.Nº. 038.396.784-80
REPRESENTANTE LEGAL</t>
  </si>
  <si>
    <t>WALDEMAR</t>
  </si>
  <si>
    <t>DROGAFONTE LTDA                                                                                                                                                                                                   CNPJ: 08.778.201/0001-26                                                                                                                                                                                             WALDEMAR PINTO                                                                                                                                                                                                           RG Nº. 3.094.620-7 SSP/SP                                                                                                                                                                                                   CPF Nº. 065.272.308-00                                                                                                                                                                                             GERENTE COMERCIAL</t>
  </si>
  <si>
    <t>WALDOMIRO</t>
  </si>
  <si>
    <t>DROGAFONTE LTDA
CNPJ: 08.778.201/0001-26
WALDOMIRO JOSÉ DE MORAIS E SILVA NETO
RG nº 0800000706 SSP/BA
CPF nº 782.711.855-00
REPRESENTANTE LEGAL</t>
  </si>
  <si>
    <t>WELLINGTON</t>
  </si>
  <si>
    <t>DROGAFONTE LTDA
CNPJ: 08.778.201/0001-26
WELLINGTON AMARO DA SILVA
RG nº 29.776.074-9 SSP/SP
CPF nº 259.876.858-26
REPRESENTANTE LEGAL</t>
  </si>
  <si>
    <t>ZILAMAR</t>
  </si>
  <si>
    <t>DROGAFONTE LTDA
CNPJ: 08.778.201/0001-26
ZILAMAR DAS GRAÇAS CARVALHO VIDAL
RG nº 76.470.397-8 SSP/MA
CPF nº 375.286.533-49
REPRESENTANTE LEGAL</t>
  </si>
  <si>
    <t>DATA LEITURA</t>
  </si>
  <si>
    <t>28.01.2026</t>
  </si>
  <si>
    <t>ORGÃO:</t>
  </si>
  <si>
    <t>PREFEITURA DO MUNICÍPIO DE OSVALDO CRUZ/SP</t>
  </si>
  <si>
    <t>ROTEIRO IMPRESSAO</t>
  </si>
  <si>
    <t>MEDICAMENTO</t>
  </si>
  <si>
    <t>1 MÊS</t>
  </si>
  <si>
    <t>2 CASAS</t>
  </si>
  <si>
    <t>ITEM</t>
  </si>
  <si>
    <t>30 DIAS</t>
  </si>
  <si>
    <t>IMEDIATA</t>
  </si>
  <si>
    <t>SIM</t>
  </si>
  <si>
    <t>1 VIA</t>
  </si>
  <si>
    <t>PREGÃO  PRESENCIAL</t>
  </si>
  <si>
    <t>(REPRESENTANTE)</t>
  </si>
  <si>
    <t>IMEDIATO</t>
  </si>
  <si>
    <t>MARIA EDUARDA LIMA</t>
  </si>
  <si>
    <t>CÓDIGO</t>
  </si>
  <si>
    <t>ID 15202</t>
  </si>
  <si>
    <t>VENDEDOR:</t>
  </si>
  <si>
    <t>PAGINAS</t>
  </si>
  <si>
    <t>MATERIAL HOSPITALAR</t>
  </si>
  <si>
    <t>2 MESES</t>
  </si>
  <si>
    <t>3 CASAS</t>
  </si>
  <si>
    <t>LOTE</t>
  </si>
  <si>
    <t>60 DIAS</t>
  </si>
  <si>
    <t>24 HORAS</t>
  </si>
  <si>
    <t>NÃO</t>
  </si>
  <si>
    <t>2 VIAS</t>
  </si>
  <si>
    <t>PREGÃO ELETRÔNICO</t>
  </si>
  <si>
    <t>5 Dias</t>
  </si>
  <si>
    <t>BARBARA COSTA</t>
  </si>
  <si>
    <t>PROCESSO</t>
  </si>
  <si>
    <t>Nº 01/2026</t>
  </si>
  <si>
    <t>MODALIDADE:</t>
  </si>
  <si>
    <t>PREGÃO PRESENCIAL Nº 01/2026</t>
  </si>
  <si>
    <t>MEDICAMENTO E MATERIAL</t>
  </si>
  <si>
    <t>3 MESES</t>
  </si>
  <si>
    <t>4 CASAS</t>
  </si>
  <si>
    <t>GLOBAL POR LOTE</t>
  </si>
  <si>
    <t>90 DIAS</t>
  </si>
  <si>
    <t>48 HORAS</t>
  </si>
  <si>
    <t>3 VIAS</t>
  </si>
  <si>
    <t>TOMADA DE PREÇO</t>
  </si>
  <si>
    <t>10 Dias</t>
  </si>
  <si>
    <t>JAIRO SOARES</t>
  </si>
  <si>
    <t>ABERTURA</t>
  </si>
  <si>
    <t>OBJETO:</t>
  </si>
  <si>
    <t>CLÁUDIO CÉSAR</t>
  </si>
  <si>
    <t>4 MESES</t>
  </si>
  <si>
    <t>2 CASAS(REPRESENTANTE)</t>
  </si>
  <si>
    <t>120 DIAS</t>
  </si>
  <si>
    <t>72 HORAS</t>
  </si>
  <si>
    <t>CONCORRÊNCIA</t>
  </si>
  <si>
    <t>15 Dias</t>
  </si>
  <si>
    <t>TALITA PENA</t>
  </si>
  <si>
    <t>HORA</t>
  </si>
  <si>
    <t>VALIDA.PROP.</t>
  </si>
  <si>
    <t>5 MESES</t>
  </si>
  <si>
    <t>3 CASAS(REPRESENTANTE)</t>
  </si>
  <si>
    <t>12 MESES</t>
  </si>
  <si>
    <t>02 DIAS</t>
  </si>
  <si>
    <t>CONVITE</t>
  </si>
  <si>
    <t>20 Dias</t>
  </si>
  <si>
    <t>JOICE EDUARDA</t>
  </si>
  <si>
    <t>JULGAMENTO</t>
  </si>
  <si>
    <t>ENTREGA</t>
  </si>
  <si>
    <t>08 DIAS</t>
  </si>
  <si>
    <t>6 MESES</t>
  </si>
  <si>
    <t>4 CASAS(REPRESENTANTE)</t>
  </si>
  <si>
    <t>CONFORME EDITAL</t>
  </si>
  <si>
    <t>03 DIAS</t>
  </si>
  <si>
    <t>COMPRA DIRETA</t>
  </si>
  <si>
    <t>25 Dias</t>
  </si>
  <si>
    <t>FABIOLA SPINELLI</t>
  </si>
  <si>
    <t>CASAS DEC.:</t>
  </si>
  <si>
    <t>PAGAMENTO</t>
  </si>
  <si>
    <t>7 MESES</t>
  </si>
  <si>
    <t>04 DIAS</t>
  </si>
  <si>
    <t>DISPENSA DE LICITAÇÃO</t>
  </si>
  <si>
    <t>28 Dias</t>
  </si>
  <si>
    <t>VIGENCIA</t>
  </si>
  <si>
    <t>CAUCAO:</t>
  </si>
  <si>
    <t>8 MESES</t>
  </si>
  <si>
    <t>05 DIAS</t>
  </si>
  <si>
    <t>30 Dias</t>
  </si>
  <si>
    <t>LEITURA POR:</t>
  </si>
  <si>
    <t>ENVELOPE</t>
  </si>
  <si>
    <t>DIGITADOR:</t>
  </si>
  <si>
    <t>EDSON ANTONIO</t>
  </si>
  <si>
    <t>9 MESES</t>
  </si>
  <si>
    <t>06 DIAS</t>
  </si>
  <si>
    <t>60 Dias</t>
  </si>
  <si>
    <t>Págs.</t>
  </si>
  <si>
    <t>OBS:</t>
  </si>
  <si>
    <t>10 MESES</t>
  </si>
  <si>
    <t>07 DIAS</t>
  </si>
  <si>
    <t>90 Dias</t>
  </si>
  <si>
    <t>5.1.2 / 11.4.1 c)</t>
  </si>
  <si>
    <t>10.7</t>
  </si>
  <si>
    <t>EXEQUIBILIDADE (PRAZO: 24 HORAS)</t>
  </si>
  <si>
    <t>PODERÁ</t>
  </si>
  <si>
    <t>11 MESES</t>
  </si>
  <si>
    <t>30 e 60 Dias</t>
  </si>
  <si>
    <t>8.4.1 h) i) j) k)</t>
  </si>
  <si>
    <t>INSERIR DECLARAÇÕES</t>
  </si>
  <si>
    <t>PROPOSTA</t>
  </si>
  <si>
    <t>10 DIAS</t>
  </si>
  <si>
    <t>30, 60 e 90 Dias</t>
  </si>
  <si>
    <t>8.1</t>
  </si>
  <si>
    <t>VALOR ESTIMADO: R$ 5.924.383,05</t>
  </si>
  <si>
    <t>24 MESES</t>
  </si>
  <si>
    <t>12 DIAS</t>
  </si>
  <si>
    <t>ATE O 05 DIA UTIL DO MÊS SUB SEQUENTE</t>
  </si>
  <si>
    <t>11.4.2 a)</t>
  </si>
  <si>
    <t>ATÉ O TERMINO DO EXERCÍCIO FINANCEIRO</t>
  </si>
  <si>
    <t>15 DIAS</t>
  </si>
  <si>
    <t>ATE O 07 DIA UTIL DO MÊS SUB SEQUENTE</t>
  </si>
  <si>
    <t>11.4.2 g)</t>
  </si>
  <si>
    <t>Anexo V - PÁG 65</t>
  </si>
  <si>
    <t>20 DIAS</t>
  </si>
  <si>
    <t>ATE O 10 DIA UTIL DO MÊS SUB SEQUENTE</t>
  </si>
  <si>
    <t>11.4.2 c)</t>
  </si>
  <si>
    <t>PROCURAÇÃO DE ADRYANO</t>
  </si>
  <si>
    <t>ATE O 15 DIA UTIL DO MÊS SUB SEQUENTE</t>
  </si>
  <si>
    <t>8.4.1 c)</t>
  </si>
  <si>
    <t>MARCA E/OU MODELO</t>
  </si>
  <si>
    <t>ATE O 20 DIA UTIL DO MÊS SUB SEQUENTE</t>
  </si>
  <si>
    <t>11.4.2 d)</t>
  </si>
  <si>
    <t>PARCELADA</t>
  </si>
  <si>
    <t>ESCLARECIMENTO JUNTO AO ÓRGÃO</t>
  </si>
  <si>
    <t>11.4.2 f)</t>
  </si>
  <si>
    <t>TR 2.5 b)</t>
  </si>
  <si>
    <t>11.4.2 b)</t>
  </si>
  <si>
    <t>11.4.2 h)</t>
  </si>
  <si>
    <t>8.4.1 l)</t>
  </si>
  <si>
    <t>Constar os dados do responsável pela assinatura a ata de registro de preços (se necessário, apresentar a procuração);</t>
  </si>
  <si>
    <t>TR 6.1.2</t>
  </si>
  <si>
    <t>N° de registro ou declaração de isenção</t>
  </si>
  <si>
    <t>13 DÍGITOS</t>
  </si>
  <si>
    <t>JORGE LUIZ</t>
  </si>
  <si>
    <t>11.4.3.1 (90 DIAS)</t>
  </si>
  <si>
    <t xml:space="preserve">LAUDO DE CONTROLE DE QUALIDADE </t>
  </si>
  <si>
    <t>8.4.10</t>
  </si>
  <si>
    <t>O preenchimento da planilha eletrônica NÃO dispensará a apresentação da proposta impressa.</t>
  </si>
  <si>
    <t>TR 6.1.5</t>
  </si>
  <si>
    <t>8.4.1 g2)</t>
  </si>
  <si>
    <t>8.4.9</t>
  </si>
  <si>
    <t>ANEXO II</t>
  </si>
  <si>
    <t>PROCURAÇÃO DE WELLINGTON</t>
  </si>
  <si>
    <t>8.4.1 g1)</t>
  </si>
  <si>
    <t>5.1.3 / 5.2</t>
  </si>
  <si>
    <t>DADOS DO REPRESENTANTE</t>
  </si>
  <si>
    <t>PROPOSTA COM FIRMA RECONHECIDA</t>
  </si>
  <si>
    <t>ENVELOPE PROP.</t>
  </si>
  <si>
    <t>9.3 - O lance deverá ser ofertado pelo MENOR VALOR POR ITEM. 9.5 - O intervalo mínimo entre os lances deverá ser de R$ 0,0001. 9.7 - Será adotado para o envio de lances o MODO DE DISPUTA “ABERTO”. 10.5 - é indício de INEXEQUIBILIDADE DAS PROPOSTAS valores inferiores a 50%</t>
  </si>
  <si>
    <t xml:space="preserve">DECLARAÇÕES </t>
  </si>
  <si>
    <t>ANEXO III</t>
  </si>
  <si>
    <t>4.14.1.1 / 5.1.1</t>
  </si>
  <si>
    <t>DECLARAÇÃO DE QUE CUMPRE OS REQUISITOS DE HABILITAÇÃO</t>
  </si>
  <si>
    <t>ANEXO IV</t>
  </si>
  <si>
    <t>11.4.2 i)</t>
  </si>
  <si>
    <t>DECLARAÇÃO DO MENOR</t>
  </si>
  <si>
    <t>ANEXO VI</t>
  </si>
  <si>
    <t>11.4.4</t>
  </si>
  <si>
    <t>DECLARAÇÃO CONJUNTA</t>
  </si>
  <si>
    <t xml:space="preserve">CONTRATOS </t>
  </si>
  <si>
    <t>DIAS</t>
  </si>
  <si>
    <t>DECLARAÇÕES COM FIRMA RECONHECIDA</t>
  </si>
  <si>
    <t>PRAZO REFORMULADA</t>
  </si>
  <si>
    <t>8.3 sendo desclassificadas as propostas que: 8.3.1. Contiverem vícios insanáveis; 8.3.2. Não obedecerem às especificações técnicas pormenorizadas no edital; 8.3.3. Apresentarem preços inexequíveis ou permanecerem acima do orçamento estimado para a contratação; 8.3.4. Não tiverem sua exequibilidade demonstrada, quando exigido pela Administração; 8.3.5. Apresentarem desconformidade com quaisquer outras exigências do edital, desde que insanável.</t>
  </si>
  <si>
    <t>PRAZO ASS. DO CONTRATO</t>
  </si>
  <si>
    <t>COM RESERVA DE COTA PARA MICROEMPRESA, EMPRESA DE PEQUENO PORTE E MICROEMPREENDEDOR INDIVIDUAL.  telefone (18) 3528-9501 ou através de e-mail licitacao@osvaldocruz.sp.gov.br</t>
  </si>
  <si>
    <t>ENVELOPE HAB.</t>
  </si>
  <si>
    <t>RECEB. NOME:__________________________________ EM:__________________</t>
  </si>
  <si>
    <t>Paulista/PE,</t>
  </si>
  <si>
    <t>PROCESSO:</t>
  </si>
  <si>
    <t>ABERTURA:</t>
  </si>
  <si>
    <t>HORA:</t>
  </si>
  <si>
    <t>À COMISSÃO PERMANENTE DE LICITAÇÃO</t>
  </si>
  <si>
    <t>DECLARAÇÕES</t>
  </si>
  <si>
    <t>etiquetas envelopes</t>
  </si>
  <si>
    <t>ENVELOPE Nº 01 - PROPOSTA COMERCIAL</t>
  </si>
  <si>
    <t xml:space="preserve">DROGAFONTE LTDA. – CNPJ: 08.778.201/0001-26 / Insc. Estadual nº 0096822-60 </t>
  </si>
  <si>
    <t>RODOVIA BR-101 NORTE, KM:56,6;GALPAO:01;GALPAO:02, JARDIM PAULISTA – PAULISTA PE. CEP: 53.409-260. 
FONE: (81) 2102-1819 / E-mail: adryano.medeiros@drogafonte.com.br</t>
  </si>
  <si>
    <t>ENVELOPE Nº 02 - DOCUMENTOS PARA HABILITAÇÃO</t>
  </si>
  <si>
    <t>RODOVIA BR-101 NORTE, KM:56,6;GALPAO:01;GALPAO:02, JARDIM PAULISTA – PAULISTA PE. CEP: 53.409-260
FONE: (81) 2102-1819 / E-mail: adryano.medeiros@drogafonte.com.br</t>
  </si>
  <si>
    <t>DECLARAÇÃO</t>
  </si>
  <si>
    <t>COD.BARRA</t>
  </si>
  <si>
    <t>DOCUMENTOS</t>
  </si>
  <si>
    <t>AFE COMUM LAB.</t>
  </si>
  <si>
    <t>CERT FEDERAL DOS SÓCIOS</t>
  </si>
  <si>
    <t>AFE ESPECIAL LAB.</t>
  </si>
  <si>
    <t>CERT PROTESTO DOS SÓCIOS</t>
  </si>
  <si>
    <t>AFE CORRELATO LAB.</t>
  </si>
  <si>
    <t>CONTRATO EMPRESA RESÍDUOS</t>
  </si>
  <si>
    <t>AMOSTRAS</t>
  </si>
  <si>
    <t>BOAS PRATICAS FABRIC</t>
  </si>
  <si>
    <t xml:space="preserve">CREDC. DO LAB. </t>
  </si>
  <si>
    <t>CO RESPONSABILIDADE</t>
  </si>
  <si>
    <t>PROCEDÊNCIA E ORIGEM</t>
  </si>
  <si>
    <t>DIGITAR CONFORME ANEXO</t>
  </si>
  <si>
    <t>REGISTRO DE MEDICAMENTO</t>
  </si>
  <si>
    <t>REGISTRO MATERIAL</t>
  </si>
  <si>
    <t>BALANÇO</t>
  </si>
  <si>
    <t>RG/MS MED - PET 01 (   ) 02 (   )</t>
  </si>
  <si>
    <t xml:space="preserve">CRC DO CONTADOR </t>
  </si>
  <si>
    <t>RG/MS MAT - PET 01 (   ) 02 (   )</t>
  </si>
  <si>
    <t>CIM</t>
  </si>
  <si>
    <t>PROTOCOLO (    )</t>
  </si>
  <si>
    <t>Nº DO ITEM NO CBPF</t>
  </si>
  <si>
    <t>LIC. FUNC. - MATERIAL</t>
  </si>
  <si>
    <t>Nº DO RG/MS NA PROPOSTA</t>
  </si>
  <si>
    <t>Nº DO ITEM NO REGISTRO</t>
  </si>
  <si>
    <t>LIC. FUN. EST CORRE FABR</t>
  </si>
  <si>
    <t>AFE CORRELATO - ANVISA</t>
  </si>
  <si>
    <t>LIC. FUN. EST. MEDI FABRI.</t>
  </si>
  <si>
    <t>VALIDADE DOS PRODUTOS:</t>
  </si>
  <si>
    <t>NÃO ACEITA PROTOCOLO</t>
  </si>
  <si>
    <t>AFE CORRELATOS - DOU</t>
  </si>
  <si>
    <t>CARTA DE INSUMOS</t>
  </si>
  <si>
    <t>BULA</t>
  </si>
  <si>
    <t>DECLARAÇÃO ALVARÁ</t>
  </si>
  <si>
    <t>SIMPLIFICADA - ESPECÍFICA</t>
  </si>
  <si>
    <t>CONSELHO DE FARMÁCIA</t>
  </si>
  <si>
    <t>CERTIDÃO FARMÁCIA</t>
  </si>
  <si>
    <t>DOC. FARMACÊUTICO</t>
  </si>
  <si>
    <t>CERT DISTRIBUIÇÃO FEDERAL</t>
  </si>
  <si>
    <t>MANUAL DE BOAS PRÁTICAS</t>
  </si>
  <si>
    <t>DECRETO FAZENDA MUNICIPAL</t>
  </si>
  <si>
    <t>CERTIDÃO DE DISTRIBUIÇÃO</t>
  </si>
  <si>
    <t>CERTIDÃO DE PROTESTO</t>
  </si>
  <si>
    <t xml:space="preserve">MTE - CRIANÇA E ADOLECENTE </t>
  </si>
  <si>
    <t xml:space="preserve">LICENÇA DE OPERAÇÃO </t>
  </si>
  <si>
    <t>CERTIDÃO IPTU</t>
  </si>
  <si>
    <t>CERTIDÃO -TRT 6ª REGIÃO</t>
  </si>
  <si>
    <t xml:space="preserve">IDONEIDADE FINANCEIRA </t>
  </si>
  <si>
    <t>CERT NEG DÉB FISCAIS ESTADO</t>
  </si>
  <si>
    <t>COMPROV RESID. DA EMPRESA</t>
  </si>
  <si>
    <t>BOMBEIROS</t>
  </si>
  <si>
    <t>CADFOR</t>
  </si>
  <si>
    <t>CERTIDÃO DO ICMS</t>
  </si>
  <si>
    <t>AFE COMUM LABORATORIO</t>
  </si>
  <si>
    <t>AFE ESPECIAL LAB LABORATORIO</t>
  </si>
  <si>
    <t>AFE CORRELATO LABORATORIO</t>
  </si>
  <si>
    <t>BOAS PRATICAS DE FABRI.</t>
  </si>
  <si>
    <t xml:space="preserve">CREDENCIAMENTO DO LAB. </t>
  </si>
  <si>
    <t>RG/MS MED - PETIÇÃO 01 (   ) 02 (   )</t>
  </si>
  <si>
    <t>RG/MS MAT - PETIÇÃO 01 (   ) 02 (   )</t>
  </si>
  <si>
    <t>LIC. FUN. EST. - CORRE. FABRI.</t>
  </si>
  <si>
    <t>LIC. FUN. EST. - MEDI. FABRI.</t>
  </si>
  <si>
    <t xml:space="preserve">DECLAR. DO MENOR </t>
  </si>
  <si>
    <t xml:space="preserve">DEC. INEX. FATOS IMPEDITIVOS </t>
  </si>
  <si>
    <t xml:space="preserve">DEC. DE REQ. DE HAB. </t>
  </si>
  <si>
    <t xml:space="preserve">DADOS DO REPRESENTANTE </t>
  </si>
  <si>
    <t xml:space="preserve">CARTA CREDENCIAMENTO </t>
  </si>
  <si>
    <t>PROPOSTA VIA 2</t>
  </si>
  <si>
    <t>PROCURAÇÃO FERNANDA LONGA</t>
  </si>
  <si>
    <t>ATEST CAP PUBLIC CONTRATO</t>
  </si>
  <si>
    <t>PROCURAÇÃO FREDERICO</t>
  </si>
  <si>
    <t>COMPROV RESID. DOS SÓCIOS</t>
  </si>
  <si>
    <t>COMPROVANTE RESID. EUGENIO NETO</t>
  </si>
  <si>
    <t>DOCUMENTOS DE HABILITACAO</t>
  </si>
  <si>
    <t>DOCUMENTOS PROPOSTA</t>
  </si>
  <si>
    <t>DOCUMENTOS FORA DO ENVELOPE</t>
  </si>
  <si>
    <t>NA DINAMICA HABILITACAO</t>
  </si>
  <si>
    <t>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</si>
</sst>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quot;\ * #,##0.00_-;\-&quot;R$&quot;\ * #,##0.00_-;_-&quot;R$&quot;\ * &quot;-&quot;??_-;_-@_-"/>
    <numFmt numFmtId="178" formatCode="_-* #,##0_-;\-* #,##0_-;_-* &quot;-&quot;_-;_-@_-"/>
    <numFmt numFmtId="179" formatCode="_-&quot;R$&quot;\ * #,##0_-;\-&quot;R$&quot;\ * #,##0_-;_-&quot;R$&quot;\ * &quot;-&quot;_-;_-@_-"/>
    <numFmt numFmtId="180" formatCode="_-* #,##0.00_-;\-* #,##0.00_-;_-* &quot;-&quot;??_-;_-@_-"/>
    <numFmt numFmtId="181" formatCode="[$-F800]dddd\,\ mmmm\ dd\,\ yyyy"/>
  </numFmts>
  <fonts count="101">
    <font>
      <sz val="11"/>
      <color theme="1"/>
      <name val="Calibri"/>
      <charset val="134"/>
      <scheme val="minor"/>
    </font>
    <font>
      <b/>
      <sz val="14"/>
      <name val="Calibri"/>
      <charset val="134"/>
    </font>
    <font>
      <sz val="14"/>
      <color indexed="8"/>
      <name val="Calibri"/>
      <charset val="134"/>
    </font>
    <font>
      <sz val="12"/>
      <color indexed="8"/>
      <name val="Calibri"/>
      <charset val="134"/>
    </font>
    <font>
      <b/>
      <sz val="12"/>
      <name val="Calibri"/>
      <charset val="134"/>
    </font>
    <font>
      <b/>
      <sz val="12"/>
      <color indexed="8"/>
      <name val="Calibri"/>
      <charset val="134"/>
    </font>
    <font>
      <sz val="14"/>
      <color theme="1"/>
      <name val="Calibri"/>
      <charset val="134"/>
      <scheme val="minor"/>
    </font>
    <font>
      <b/>
      <sz val="14"/>
      <color indexed="8"/>
      <name val="Calibri"/>
      <charset val="134"/>
    </font>
    <font>
      <sz val="11"/>
      <color indexed="8"/>
      <name val="Calibri"/>
      <charset val="134"/>
    </font>
    <font>
      <sz val="12"/>
      <name val="Calibri"/>
      <charset val="134"/>
    </font>
    <font>
      <b/>
      <sz val="14"/>
      <color theme="1"/>
      <name val="Calibri"/>
      <charset val="134"/>
      <scheme val="minor"/>
    </font>
    <font>
      <sz val="11"/>
      <name val="Calibri"/>
      <charset val="134"/>
    </font>
    <font>
      <sz val="11"/>
      <color indexed="10"/>
      <name val="Calibri"/>
      <charset val="134"/>
    </font>
    <font>
      <sz val="11"/>
      <color indexed="55"/>
      <name val="Calibri"/>
      <charset val="134"/>
    </font>
    <font>
      <b/>
      <sz val="12"/>
      <color indexed="8"/>
      <name val="Arial"/>
      <charset val="134"/>
    </font>
    <font>
      <b/>
      <sz val="12"/>
      <name val="Arial"/>
      <charset val="134"/>
    </font>
    <font>
      <sz val="12"/>
      <color indexed="8"/>
      <name val="Arial"/>
      <charset val="134"/>
    </font>
    <font>
      <sz val="12"/>
      <color theme="1"/>
      <name val="Calibri"/>
      <charset val="134"/>
      <scheme val="minor"/>
    </font>
    <font>
      <b/>
      <sz val="12"/>
      <color indexed="9"/>
      <name val="Arial"/>
      <charset val="134"/>
    </font>
    <font>
      <b/>
      <sz val="12"/>
      <color indexed="10"/>
      <name val="Arial"/>
      <charset val="134"/>
    </font>
    <font>
      <b/>
      <sz val="12"/>
      <color indexed="62"/>
      <name val="Arial"/>
      <charset val="134"/>
    </font>
    <font>
      <b/>
      <sz val="12"/>
      <color indexed="17"/>
      <name val="Arial"/>
      <charset val="134"/>
    </font>
    <font>
      <b/>
      <sz val="12"/>
      <color indexed="60"/>
      <name val="Arial"/>
      <charset val="134"/>
    </font>
    <font>
      <b/>
      <sz val="12"/>
      <color indexed="23"/>
      <name val="Arial"/>
      <charset val="134"/>
    </font>
    <font>
      <sz val="12"/>
      <color indexed="10"/>
      <name val="Arial"/>
      <charset val="134"/>
    </font>
    <font>
      <b/>
      <sz val="10"/>
      <color indexed="23"/>
      <name val="Arial"/>
      <charset val="134"/>
    </font>
    <font>
      <b/>
      <sz val="11"/>
      <color theme="1"/>
      <name val="Arial"/>
      <charset val="134"/>
    </font>
    <font>
      <b/>
      <sz val="12"/>
      <color theme="1"/>
      <name val="Arial"/>
      <charset val="134"/>
    </font>
    <font>
      <sz val="12"/>
      <color indexed="23"/>
      <name val="Arial"/>
      <charset val="134"/>
    </font>
    <font>
      <sz val="10"/>
      <color indexed="8"/>
      <name val="Arial"/>
      <charset val="134"/>
    </font>
    <font>
      <b/>
      <sz val="11"/>
      <color indexed="10"/>
      <name val="Arial"/>
      <charset val="134"/>
    </font>
    <font>
      <sz val="12"/>
      <name val="Arial"/>
      <charset val="134"/>
    </font>
    <font>
      <sz val="12"/>
      <color theme="0" tint="-0.349986266670736"/>
      <name val="Calibri"/>
      <charset val="134"/>
    </font>
    <font>
      <sz val="11"/>
      <color theme="0" tint="-0.349986266670736"/>
      <name val="Calibri"/>
      <charset val="134"/>
    </font>
    <font>
      <sz val="12"/>
      <color theme="0" tint="-0.349986266670736"/>
      <name val="Arial"/>
      <charset val="134"/>
    </font>
    <font>
      <sz val="12"/>
      <color theme="0" tint="-0.0499893185216834"/>
      <name val="Arial"/>
      <charset val="134"/>
    </font>
    <font>
      <sz val="11"/>
      <color theme="0" tint="-0.349986266670736"/>
      <name val="Calibri"/>
      <charset val="134"/>
      <scheme val="minor"/>
    </font>
    <font>
      <sz val="12"/>
      <color theme="0" tint="-0.0499893185216834"/>
      <name val="Calibri"/>
      <charset val="134"/>
    </font>
    <font>
      <sz val="12"/>
      <color theme="0"/>
      <name val="Calibri"/>
      <charset val="134"/>
    </font>
    <font>
      <sz val="11"/>
      <color theme="0" tint="-0.249977111117893"/>
      <name val="Calibri"/>
      <charset val="134"/>
      <scheme val="minor"/>
    </font>
    <font>
      <b/>
      <sz val="12"/>
      <color theme="3" tint="0.399975585192419"/>
      <name val="Arial"/>
      <charset val="134"/>
    </font>
    <font>
      <b/>
      <sz val="12"/>
      <color theme="0" tint="-0.0499893185216834"/>
      <name val="Arial"/>
      <charset val="134"/>
    </font>
    <font>
      <sz val="11"/>
      <color theme="0" tint="-0.149998474074526"/>
      <name val="Calibri"/>
      <charset val="134"/>
      <scheme val="minor"/>
    </font>
    <font>
      <sz val="11"/>
      <color theme="0" tint="-0.0499893185216834"/>
      <name val="Calibri"/>
      <charset val="134"/>
      <scheme val="minor"/>
    </font>
    <font>
      <sz val="12"/>
      <color indexed="55"/>
      <name val="Arial"/>
      <charset val="134"/>
    </font>
    <font>
      <sz val="11"/>
      <color theme="0" tint="-0.0499893185216834"/>
      <name val="Calibri"/>
      <charset val="134"/>
    </font>
    <font>
      <sz val="11"/>
      <color theme="0" tint="-0.149998474074526"/>
      <name val="Calibri"/>
      <charset val="134"/>
    </font>
    <font>
      <sz val="14"/>
      <color indexed="8"/>
      <name val="Arial"/>
      <charset val="134"/>
    </font>
    <font>
      <sz val="20"/>
      <color indexed="8"/>
      <name val="Arial"/>
      <charset val="134"/>
    </font>
    <font>
      <sz val="14"/>
      <name val="Calibri"/>
      <charset val="134"/>
    </font>
    <font>
      <sz val="20"/>
      <name val="Arial"/>
      <charset val="134"/>
    </font>
    <font>
      <b/>
      <sz val="11"/>
      <color indexed="8"/>
      <name val="Arial"/>
      <charset val="134"/>
    </font>
    <font>
      <sz val="26"/>
      <color indexed="8"/>
      <name val="Calibri"/>
      <charset val="134"/>
    </font>
    <font>
      <b/>
      <sz val="28"/>
      <color indexed="8"/>
      <name val="Arial"/>
      <charset val="134"/>
    </font>
    <font>
      <b/>
      <sz val="20"/>
      <name val="Arial"/>
      <charset val="134"/>
    </font>
    <font>
      <b/>
      <sz val="20"/>
      <color indexed="8"/>
      <name val="Arial"/>
      <charset val="134"/>
    </font>
    <font>
      <b/>
      <sz val="18"/>
      <color indexed="8"/>
      <name val="Arial"/>
      <charset val="134"/>
    </font>
    <font>
      <b/>
      <sz val="18"/>
      <color theme="1"/>
      <name val="Calibri"/>
      <charset val="134"/>
      <scheme val="minor"/>
    </font>
    <font>
      <b/>
      <sz val="20"/>
      <name val="Calibri"/>
      <charset val="134"/>
    </font>
    <font>
      <b/>
      <sz val="20"/>
      <color theme="1"/>
      <name val="Calibri"/>
      <charset val="134"/>
      <scheme val="minor"/>
    </font>
    <font>
      <sz val="20"/>
      <color indexed="8"/>
      <name val="Calibri"/>
      <charset val="134"/>
    </font>
    <font>
      <sz val="20"/>
      <name val="Calibri"/>
      <charset val="134"/>
    </font>
    <font>
      <sz val="11"/>
      <color indexed="60"/>
      <name val="Calibri"/>
      <charset val="134"/>
    </font>
    <font>
      <sz val="20"/>
      <color indexed="60"/>
      <name val="Arial"/>
      <charset val="134"/>
    </font>
    <font>
      <sz val="11"/>
      <name val="Arial"/>
      <charset val="134"/>
    </font>
    <font>
      <sz val="11"/>
      <color indexed="8"/>
      <name val="Arial"/>
      <charset val="134"/>
    </font>
    <font>
      <sz val="22"/>
      <color indexed="8"/>
      <name val="Calibri"/>
      <charset val="134"/>
    </font>
    <font>
      <sz val="72"/>
      <color indexed="8"/>
      <name val="Calibri"/>
      <charset val="134"/>
    </font>
    <font>
      <sz val="24"/>
      <color indexed="8"/>
      <name val="Calibri"/>
      <charset val="134"/>
    </font>
    <font>
      <sz val="40"/>
      <color indexed="8"/>
      <name val="Calibri"/>
      <charset val="134"/>
    </font>
    <font>
      <sz val="72"/>
      <name val="Calibri"/>
      <charset val="134"/>
    </font>
    <font>
      <sz val="60"/>
      <color indexed="8"/>
      <name val="Calibri"/>
      <charset val="134"/>
    </font>
    <font>
      <sz val="48"/>
      <color indexed="8"/>
      <name val="Calibri"/>
      <charset val="134"/>
    </font>
    <font>
      <sz val="11"/>
      <color indexed="8"/>
      <name val="Arial Narrow"/>
      <charset val="134"/>
    </font>
    <font>
      <sz val="11"/>
      <name val="Arial Narrow"/>
      <charset val="134"/>
    </font>
    <font>
      <sz val="10"/>
      <color indexed="10"/>
      <name val="Calibri"/>
      <charset val="134"/>
    </font>
    <font>
      <sz val="10"/>
      <color indexed="8"/>
      <name val="Calibri"/>
      <charset val="134"/>
    </font>
    <font>
      <sz val="10"/>
      <name val="Calibri"/>
      <charset val="134"/>
    </font>
    <font>
      <sz val="10"/>
      <color indexed="9"/>
      <name val="Calibri"/>
      <charset val="134"/>
    </font>
    <font>
      <sz val="11"/>
      <name val="Calibri"/>
      <charset val="134"/>
      <scheme val="minor"/>
    </font>
    <font>
      <sz val="18"/>
      <color indexed="8"/>
      <name val="Calibri"/>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5">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0499893185216834"/>
        <bgColor indexed="64"/>
      </patternFill>
    </fill>
    <fill>
      <patternFill patternType="solid">
        <fgColor indexed="22"/>
        <bgColor indexed="41"/>
      </patternFill>
    </fill>
    <fill>
      <patternFill patternType="solid">
        <fgColor indexed="13"/>
        <bgColor indexed="64"/>
      </patternFill>
    </fill>
    <fill>
      <patternFill patternType="solid">
        <fgColor theme="0" tint="-0.249977111117893"/>
        <bgColor indexed="64"/>
      </patternFill>
    </fill>
    <fill>
      <patternFill patternType="solid">
        <fgColor theme="0" tint="-0.349986266670736"/>
        <bgColor indexed="64"/>
      </patternFill>
    </fill>
    <fill>
      <patternFill patternType="solid">
        <fgColor indexed="17"/>
        <bgColor indexed="64"/>
      </patternFill>
    </fill>
    <fill>
      <patternFill patternType="solid">
        <fgColor indexed="62"/>
        <bgColor indexed="64"/>
      </patternFill>
    </fill>
    <fill>
      <patternFill patternType="solid">
        <fgColor indexed="60"/>
        <bgColor indexed="64"/>
      </patternFill>
    </fill>
    <fill>
      <patternFill patternType="solid">
        <fgColor theme="3" tint="0.399975585192419"/>
        <bgColor indexed="64"/>
      </patternFill>
    </fill>
    <fill>
      <patternFill patternType="solid">
        <fgColor rgb="FF00B050"/>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double">
        <color auto="1"/>
      </right>
      <top/>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double">
        <color auto="1"/>
      </left>
      <right/>
      <top/>
      <bottom style="double">
        <color auto="1"/>
      </bottom>
      <diagonal/>
    </border>
    <border>
      <left style="medium">
        <color auto="1"/>
      </left>
      <right/>
      <top/>
      <bottom style="medium">
        <color auto="1"/>
      </bottom>
      <diagonal/>
    </border>
    <border>
      <left/>
      <right/>
      <top/>
      <bottom style="double">
        <color auto="1"/>
      </bottom>
      <diagonal/>
    </border>
    <border>
      <left style="double">
        <color auto="1"/>
      </left>
      <right style="double">
        <color auto="1"/>
      </right>
      <top style="double">
        <color auto="1"/>
      </top>
      <bottom/>
      <diagonal/>
    </border>
    <border>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double">
        <color auto="1"/>
      </left>
      <right style="double">
        <color auto="1"/>
      </right>
      <top/>
      <bottom style="double">
        <color auto="1"/>
      </bottom>
      <diagonal/>
    </border>
    <border>
      <left/>
      <right style="thin">
        <color auto="1"/>
      </right>
      <top style="thin">
        <color auto="1"/>
      </top>
      <bottom/>
      <diagonal/>
    </border>
    <border>
      <left style="medium">
        <color auto="1"/>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indexed="65"/>
      </left>
      <right style="thin">
        <color rgb="FFABABAB"/>
      </right>
      <top style="thin">
        <color rgb="FFABABAB"/>
      </top>
      <bottom/>
      <diagonal/>
    </border>
    <border>
      <left/>
      <right style="thin">
        <color rgb="FFABABAB"/>
      </right>
      <top/>
      <bottom/>
      <diagonal/>
    </border>
    <border>
      <left/>
      <right/>
      <top style="thin">
        <color rgb="FFABABAB"/>
      </top>
      <bottom/>
      <diagonal/>
    </border>
    <border>
      <left/>
      <right style="thin">
        <color rgb="FFABABAB"/>
      </right>
      <top style="thin">
        <color rgb="FFABABAB"/>
      </top>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999999"/>
      </left>
      <right/>
      <top style="thin">
        <color rgb="FF999999"/>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176" fontId="8" fillId="0" borderId="0" applyFont="0" applyFill="0" applyBorder="0" applyAlignment="0" applyProtection="0"/>
    <xf numFmtId="177" fontId="81" fillId="0" borderId="0" applyFont="0" applyFill="0" applyBorder="0" applyAlignment="0" applyProtection="0">
      <alignment vertical="center"/>
    </xf>
    <xf numFmtId="9" fontId="81" fillId="0" borderId="0" applyFont="0" applyFill="0" applyBorder="0" applyAlignment="0" applyProtection="0">
      <alignment vertical="center"/>
    </xf>
    <xf numFmtId="178" fontId="81" fillId="0" borderId="0" applyFont="0" applyFill="0" applyBorder="0" applyAlignment="0" applyProtection="0">
      <alignment vertical="center"/>
    </xf>
    <xf numFmtId="179" fontId="81" fillId="0" borderId="0" applyFont="0" applyFill="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1" fillId="15" borderId="49" applyNumberFormat="0" applyFont="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50" applyNumberFormat="0" applyFill="0" applyAlignment="0" applyProtection="0">
      <alignment vertical="center"/>
    </xf>
    <xf numFmtId="0" fontId="88" fillId="0" borderId="50" applyNumberFormat="0" applyFill="0" applyAlignment="0" applyProtection="0">
      <alignment vertical="center"/>
    </xf>
    <xf numFmtId="0" fontId="89" fillId="0" borderId="51" applyNumberFormat="0" applyFill="0" applyAlignment="0" applyProtection="0">
      <alignment vertical="center"/>
    </xf>
    <xf numFmtId="0" fontId="89" fillId="0" borderId="0" applyNumberFormat="0" applyFill="0" applyBorder="0" applyAlignment="0" applyProtection="0">
      <alignment vertical="center"/>
    </xf>
    <xf numFmtId="0" fontId="90" fillId="16" borderId="52" applyNumberFormat="0" applyAlignment="0" applyProtection="0">
      <alignment vertical="center"/>
    </xf>
    <xf numFmtId="0" fontId="91" fillId="17" borderId="53" applyNumberFormat="0" applyAlignment="0" applyProtection="0">
      <alignment vertical="center"/>
    </xf>
    <xf numFmtId="0" fontId="92" fillId="17" borderId="52" applyNumberFormat="0" applyAlignment="0" applyProtection="0">
      <alignment vertical="center"/>
    </xf>
    <xf numFmtId="0" fontId="93" fillId="18" borderId="54" applyNumberFormat="0" applyAlignment="0" applyProtection="0">
      <alignment vertical="center"/>
    </xf>
    <xf numFmtId="0" fontId="94" fillId="0" borderId="55" applyNumberFormat="0" applyFill="0" applyAlignment="0" applyProtection="0">
      <alignment vertical="center"/>
    </xf>
    <xf numFmtId="0" fontId="95" fillId="0" borderId="56" applyNumberFormat="0" applyFill="0" applyAlignment="0" applyProtection="0">
      <alignment vertical="center"/>
    </xf>
    <xf numFmtId="0" fontId="96" fillId="19" borderId="0" applyNumberFormat="0" applyBorder="0" applyAlignment="0" applyProtection="0">
      <alignment vertical="center"/>
    </xf>
    <xf numFmtId="0" fontId="97" fillId="20" borderId="0" applyNumberFormat="0" applyBorder="0" applyAlignment="0" applyProtection="0">
      <alignment vertical="center"/>
    </xf>
    <xf numFmtId="0" fontId="98" fillId="21" borderId="0" applyNumberFormat="0" applyBorder="0" applyAlignment="0" applyProtection="0">
      <alignment vertical="center"/>
    </xf>
    <xf numFmtId="0" fontId="99" fillId="22" borderId="0" applyNumberFormat="0" applyBorder="0" applyAlignment="0" applyProtection="0">
      <alignment vertical="center"/>
    </xf>
    <xf numFmtId="0" fontId="100" fillId="23" borderId="0" applyNumberFormat="0" applyBorder="0" applyAlignment="0" applyProtection="0">
      <alignment vertical="center"/>
    </xf>
    <xf numFmtId="0" fontId="100" fillId="24" borderId="0" applyNumberFormat="0" applyBorder="0" applyAlignment="0" applyProtection="0">
      <alignment vertical="center"/>
    </xf>
    <xf numFmtId="0" fontId="99" fillId="25" borderId="0" applyNumberFormat="0" applyBorder="0" applyAlignment="0" applyProtection="0">
      <alignment vertical="center"/>
    </xf>
    <xf numFmtId="0" fontId="99" fillId="26" borderId="0" applyNumberFormat="0" applyBorder="0" applyAlignment="0" applyProtection="0">
      <alignment vertical="center"/>
    </xf>
    <xf numFmtId="0" fontId="100" fillId="27" borderId="0" applyNumberFormat="0" applyBorder="0" applyAlignment="0" applyProtection="0">
      <alignment vertical="center"/>
    </xf>
    <xf numFmtId="0" fontId="100" fillId="28" borderId="0" applyNumberFormat="0" applyBorder="0" applyAlignment="0" applyProtection="0">
      <alignment vertical="center"/>
    </xf>
    <xf numFmtId="0" fontId="99" fillId="14" borderId="0" applyNumberFormat="0" applyBorder="0" applyAlignment="0" applyProtection="0">
      <alignment vertical="center"/>
    </xf>
    <xf numFmtId="0" fontId="99" fillId="29" borderId="0" applyNumberFormat="0" applyBorder="0" applyAlignment="0" applyProtection="0">
      <alignment vertical="center"/>
    </xf>
    <xf numFmtId="0" fontId="100" fillId="30" borderId="0" applyNumberFormat="0" applyBorder="0" applyAlignment="0" applyProtection="0">
      <alignment vertical="center"/>
    </xf>
    <xf numFmtId="0" fontId="100" fillId="31" borderId="0" applyNumberFormat="0" applyBorder="0" applyAlignment="0" applyProtection="0">
      <alignment vertical="center"/>
    </xf>
    <xf numFmtId="0" fontId="99" fillId="32" borderId="0" applyNumberFormat="0" applyBorder="0" applyAlignment="0" applyProtection="0">
      <alignment vertical="center"/>
    </xf>
    <xf numFmtId="0" fontId="99" fillId="33" borderId="0" applyNumberFormat="0" applyBorder="0" applyAlignment="0" applyProtection="0">
      <alignment vertical="center"/>
    </xf>
    <xf numFmtId="0" fontId="100" fillId="34" borderId="0" applyNumberFormat="0" applyBorder="0" applyAlignment="0" applyProtection="0">
      <alignment vertical="center"/>
    </xf>
    <xf numFmtId="0" fontId="100" fillId="35" borderId="0" applyNumberFormat="0" applyBorder="0" applyAlignment="0" applyProtection="0">
      <alignment vertical="center"/>
    </xf>
    <xf numFmtId="0" fontId="99" fillId="36" borderId="0" applyNumberFormat="0" applyBorder="0" applyAlignment="0" applyProtection="0">
      <alignment vertical="center"/>
    </xf>
    <xf numFmtId="0" fontId="99" fillId="37" borderId="0" applyNumberFormat="0" applyBorder="0" applyAlignment="0" applyProtection="0">
      <alignment vertical="center"/>
    </xf>
    <xf numFmtId="0" fontId="100" fillId="38" borderId="0" applyNumberFormat="0" applyBorder="0" applyAlignment="0" applyProtection="0">
      <alignment vertical="center"/>
    </xf>
    <xf numFmtId="0" fontId="100" fillId="39" borderId="0" applyNumberFormat="0" applyBorder="0" applyAlignment="0" applyProtection="0">
      <alignment vertical="center"/>
    </xf>
    <xf numFmtId="0" fontId="99" fillId="40" borderId="0" applyNumberFormat="0" applyBorder="0" applyAlignment="0" applyProtection="0">
      <alignment vertical="center"/>
    </xf>
    <xf numFmtId="0" fontId="99" fillId="41" borderId="0" applyNumberFormat="0" applyBorder="0" applyAlignment="0" applyProtection="0">
      <alignment vertical="center"/>
    </xf>
    <xf numFmtId="0" fontId="100" fillId="42" borderId="0" applyNumberFormat="0" applyBorder="0" applyAlignment="0" applyProtection="0">
      <alignment vertical="center"/>
    </xf>
    <xf numFmtId="0" fontId="100" fillId="43" borderId="0" applyNumberFormat="0" applyBorder="0" applyAlignment="0" applyProtection="0">
      <alignment vertical="center"/>
    </xf>
    <xf numFmtId="0" fontId="99" fillId="44" borderId="0" applyNumberFormat="0" applyBorder="0" applyAlignment="0" applyProtection="0">
      <alignment vertical="center"/>
    </xf>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0" fontId="8" fillId="0" borderId="0"/>
  </cellStyleXfs>
  <cellXfs count="399">
    <xf numFmtId="0" fontId="0" fillId="0" borderId="0" xfId="0"/>
    <xf numFmtId="0" fontId="0" fillId="0" borderId="0" xfId="0" applyFont="1"/>
    <xf numFmtId="0" fontId="1" fillId="0" borderId="1" xfId="0" applyFont="1" applyBorder="1" applyAlignment="1">
      <alignment horizontal="left" vertical="top" wrapText="1"/>
    </xf>
    <xf numFmtId="58" fontId="2" fillId="0" borderId="1" xfId="0" applyNumberFormat="1" applyFont="1" applyBorder="1" applyAlignment="1">
      <alignment horizontal="left"/>
    </xf>
    <xf numFmtId="0" fontId="3" fillId="0" borderId="0" xfId="0" applyFont="1"/>
    <xf numFmtId="0" fontId="4" fillId="2" borderId="1" xfId="0" applyFont="1" applyFill="1" applyBorder="1" applyAlignment="1">
      <alignment horizontal="left"/>
    </xf>
    <xf numFmtId="0" fontId="4" fillId="0" borderId="1" xfId="0" applyFont="1" applyBorder="1" applyAlignment="1">
      <alignment horizontal="left"/>
    </xf>
    <xf numFmtId="0" fontId="5" fillId="0" borderId="1" xfId="0" applyFont="1" applyBorder="1" applyAlignment="1">
      <alignment horizontal="left"/>
    </xf>
    <xf numFmtId="0" fontId="6" fillId="0" borderId="0" xfId="0" applyFont="1"/>
    <xf numFmtId="0" fontId="0" fillId="0" borderId="1" xfId="0" applyFont="1" applyBorder="1"/>
    <xf numFmtId="0" fontId="3" fillId="0" borderId="1" xfId="0" applyFont="1" applyBorder="1"/>
    <xf numFmtId="0" fontId="4" fillId="0" borderId="0" xfId="0" applyFont="1" applyAlignment="1">
      <alignment horizontal="left" vertical="top" wrapText="1"/>
    </xf>
    <xf numFmtId="58" fontId="3" fillId="0" borderId="0" xfId="0" applyNumberFormat="1" applyFont="1"/>
    <xf numFmtId="0" fontId="7" fillId="0" borderId="1" xfId="0" applyFont="1" applyBorder="1"/>
    <xf numFmtId="0" fontId="8" fillId="0" borderId="0" xfId="0" applyFont="1"/>
    <xf numFmtId="0" fontId="7" fillId="0" borderId="1" xfId="0" applyFont="1" applyBorder="1" applyAlignment="1">
      <alignment horizontal="left"/>
    </xf>
    <xf numFmtId="0" fontId="1" fillId="0" borderId="1" xfId="0" applyFont="1" applyBorder="1" applyAlignment="1">
      <alignment horizontal="left"/>
    </xf>
    <xf numFmtId="0" fontId="3" fillId="2" borderId="1" xfId="0" applyFont="1" applyFill="1" applyBorder="1"/>
    <xf numFmtId="0" fontId="9" fillId="0" borderId="1" xfId="0" applyFont="1" applyBorder="1"/>
    <xf numFmtId="0" fontId="9" fillId="2" borderId="1" xfId="0" applyFont="1" applyFill="1" applyBorder="1"/>
    <xf numFmtId="0" fontId="1" fillId="0" borderId="1" xfId="0" applyFont="1" applyBorder="1"/>
    <xf numFmtId="0" fontId="10" fillId="0" borderId="1" xfId="0" applyFont="1" applyBorder="1" applyAlignment="1">
      <alignment horizontal="left"/>
    </xf>
    <xf numFmtId="0" fontId="10" fillId="0" borderId="1" xfId="0" applyFont="1" applyBorder="1"/>
    <xf numFmtId="58" fontId="6" fillId="0" borderId="1" xfId="0" applyNumberFormat="1" applyFont="1" applyBorder="1" applyAlignment="1">
      <alignment horizontal="left"/>
    </xf>
    <xf numFmtId="0" fontId="8" fillId="0" borderId="0" xfId="0" applyFont="1" applyAlignment="1" applyProtection="1">
      <alignment vertical="center"/>
      <protection locked="0"/>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12" fillId="0" borderId="0" xfId="0" applyFont="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2" borderId="2" xfId="50" applyFont="1" applyFill="1" applyBorder="1" applyAlignment="1">
      <alignment horizontal="left" vertical="center"/>
    </xf>
    <xf numFmtId="58" fontId="15" fillId="2" borderId="1" xfId="0" applyNumberFormat="1" applyFont="1" applyFill="1" applyBorder="1" applyAlignment="1" applyProtection="1">
      <alignment horizontal="left" vertical="center"/>
      <protection locked="0"/>
    </xf>
    <xf numFmtId="0" fontId="16" fillId="4" borderId="3" xfId="0" applyFont="1" applyFill="1" applyBorder="1" applyAlignment="1" applyProtection="1">
      <alignment vertical="center"/>
      <protection locked="0"/>
    </xf>
    <xf numFmtId="0" fontId="14" fillId="2" borderId="1" xfId="50" applyFont="1" applyFill="1" applyBorder="1" applyAlignment="1">
      <alignment horizontal="left" vertical="center"/>
    </xf>
    <xf numFmtId="0" fontId="15" fillId="5" borderId="2" xfId="57" applyFont="1" applyFill="1" applyBorder="1" applyAlignment="1" applyProtection="1">
      <alignment horizontal="center" vertical="center" wrapText="1"/>
      <protection locked="0"/>
    </xf>
    <xf numFmtId="0" fontId="15" fillId="5" borderId="4" xfId="57" applyFont="1" applyFill="1" applyBorder="1" applyAlignment="1" applyProtection="1">
      <alignment horizontal="center" vertical="center" wrapText="1"/>
      <protection locked="0"/>
    </xf>
    <xf numFmtId="0" fontId="15" fillId="5" borderId="1" xfId="1" applyNumberFormat="1" applyFont="1" applyFill="1" applyBorder="1" applyAlignment="1" applyProtection="1">
      <alignment horizontal="left" vertical="center"/>
      <protection locked="0"/>
    </xf>
    <xf numFmtId="0" fontId="16" fillId="4" borderId="0" xfId="0" applyFont="1" applyFill="1" applyAlignment="1" applyProtection="1">
      <alignment vertical="center"/>
      <protection locked="0"/>
    </xf>
    <xf numFmtId="0" fontId="17" fillId="0" borderId="4" xfId="0" applyFont="1" applyBorder="1" applyAlignment="1">
      <alignment horizontal="center" vertical="center"/>
    </xf>
    <xf numFmtId="17" fontId="18" fillId="5" borderId="1" xfId="1" applyNumberFormat="1" applyFont="1" applyFill="1" applyBorder="1" applyAlignment="1" applyProtection="1">
      <alignment horizontal="left" vertical="center"/>
      <protection locked="0"/>
    </xf>
    <xf numFmtId="58" fontId="18" fillId="5" borderId="1" xfId="1" applyNumberFormat="1" applyFont="1" applyFill="1" applyBorder="1" applyAlignment="1" applyProtection="1">
      <alignment horizontal="left" vertical="center"/>
      <protection locked="0"/>
    </xf>
    <xf numFmtId="0" fontId="14" fillId="2" borderId="5" xfId="50" applyFont="1" applyFill="1" applyBorder="1" applyAlignment="1">
      <alignment horizontal="left" vertical="center"/>
    </xf>
    <xf numFmtId="0" fontId="15" fillId="5" borderId="1" xfId="57" applyFont="1" applyFill="1" applyBorder="1" applyAlignment="1" applyProtection="1">
      <alignment horizontal="center" vertical="center" wrapText="1"/>
      <protection locked="0"/>
    </xf>
    <xf numFmtId="20" fontId="18" fillId="5" borderId="1" xfId="1" applyNumberFormat="1" applyFont="1" applyFill="1" applyBorder="1" applyAlignment="1" applyProtection="1">
      <alignment horizontal="left" vertical="center"/>
      <protection locked="0"/>
    </xf>
    <xf numFmtId="58" fontId="15" fillId="5" borderId="1" xfId="50" applyNumberFormat="1" applyFont="1" applyFill="1" applyBorder="1" applyAlignment="1">
      <alignment horizontal="left" vertical="center"/>
    </xf>
    <xf numFmtId="0" fontId="15" fillId="5" borderId="1" xfId="57" applyFont="1" applyFill="1" applyBorder="1" applyAlignment="1" applyProtection="1">
      <alignment horizontal="left" vertical="center" wrapText="1"/>
      <protection locked="0"/>
    </xf>
    <xf numFmtId="0" fontId="18" fillId="5" borderId="1" xfId="1" applyNumberFormat="1" applyFont="1" applyFill="1" applyBorder="1" applyAlignment="1" applyProtection="1">
      <alignment horizontal="left" vertical="center"/>
      <protection locked="0"/>
    </xf>
    <xf numFmtId="0" fontId="15" fillId="5" borderId="2" xfId="57" applyFont="1" applyFill="1" applyBorder="1" applyAlignment="1" applyProtection="1">
      <alignment horizontal="left" vertical="center" wrapText="1"/>
      <protection locked="0"/>
    </xf>
    <xf numFmtId="0" fontId="15" fillId="5" borderId="4" xfId="57" applyFont="1" applyFill="1" applyBorder="1" applyAlignment="1" applyProtection="1">
      <alignment horizontal="left" vertical="center" wrapText="1"/>
      <protection locked="0"/>
    </xf>
    <xf numFmtId="0" fontId="14" fillId="2" borderId="1" xfId="0" applyFont="1" applyFill="1" applyBorder="1" applyAlignment="1">
      <alignment horizontal="left" vertical="center"/>
    </xf>
    <xf numFmtId="0" fontId="14" fillId="2" borderId="6" xfId="50" applyFont="1" applyFill="1" applyBorder="1" applyAlignment="1">
      <alignment horizontal="left" vertical="center"/>
    </xf>
    <xf numFmtId="0" fontId="15" fillId="5" borderId="2" xfId="57" applyFont="1" applyFill="1" applyBorder="1" applyAlignment="1" applyProtection="1">
      <alignment horizontal="left" vertical="center"/>
      <protection locked="0"/>
    </xf>
    <xf numFmtId="0" fontId="15" fillId="5" borderId="1" xfId="57" applyFont="1" applyFill="1" applyBorder="1" applyAlignment="1" applyProtection="1">
      <alignment horizontal="left" vertical="center"/>
      <protection locked="0"/>
    </xf>
    <xf numFmtId="0" fontId="15" fillId="2" borderId="1" xfId="57" applyFont="1" applyFill="1" applyBorder="1" applyAlignment="1" applyProtection="1">
      <alignment horizontal="left" vertical="center"/>
      <protection locked="0"/>
    </xf>
    <xf numFmtId="0" fontId="15" fillId="4" borderId="7" xfId="50" applyFont="1" applyFill="1" applyBorder="1" applyAlignment="1">
      <alignment horizontal="center" vertical="center"/>
    </xf>
    <xf numFmtId="0" fontId="15" fillId="4" borderId="1" xfId="50" applyFont="1" applyFill="1" applyBorder="1" applyAlignment="1">
      <alignment horizontal="center" vertical="center"/>
    </xf>
    <xf numFmtId="0" fontId="15" fillId="4" borderId="2" xfId="50" applyFont="1" applyFill="1" applyBorder="1" applyAlignment="1">
      <alignment horizontal="center" vertical="center"/>
    </xf>
    <xf numFmtId="0" fontId="19" fillId="2" borderId="4" xfId="50" applyFont="1" applyFill="1" applyBorder="1" applyAlignment="1">
      <alignment vertical="center"/>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9" fillId="2" borderId="0" xfId="0" applyFont="1" applyFill="1" applyAlignment="1" applyProtection="1">
      <alignment horizontal="center" vertical="center"/>
      <protection locked="0"/>
    </xf>
    <xf numFmtId="0" fontId="23" fillId="2" borderId="11" xfId="0" applyFont="1" applyFill="1" applyBorder="1" applyAlignment="1">
      <alignment horizontal="left" vertical="center"/>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shrinkToFit="1"/>
      <protection locked="0"/>
    </xf>
    <xf numFmtId="0" fontId="23" fillId="2" borderId="1" xfId="0" applyFont="1" applyFill="1" applyBorder="1" applyAlignment="1">
      <alignment vertical="center"/>
    </xf>
    <xf numFmtId="0" fontId="23" fillId="2" borderId="12" xfId="0" applyFont="1" applyFill="1" applyBorder="1" applyAlignment="1">
      <alignment horizontal="left" vertical="center"/>
    </xf>
    <xf numFmtId="0" fontId="19" fillId="2" borderId="1" xfId="0" applyFont="1" applyFill="1" applyBorder="1" applyAlignment="1">
      <alignment horizontal="center" vertical="center"/>
    </xf>
    <xf numFmtId="0" fontId="23" fillId="2" borderId="1" xfId="0" applyFont="1" applyFill="1" applyBorder="1" applyAlignment="1">
      <alignment vertical="center" wrapText="1"/>
    </xf>
    <xf numFmtId="0" fontId="24" fillId="2" borderId="0" xfId="0" applyFont="1" applyFill="1" applyAlignment="1" applyProtection="1">
      <alignment horizontal="center" vertical="center"/>
      <protection locked="0"/>
    </xf>
    <xf numFmtId="0" fontId="25" fillId="2" borderId="1" xfId="0" applyFont="1" applyFill="1" applyBorder="1" applyAlignment="1">
      <alignment horizontal="justify" vertical="center" wrapText="1"/>
    </xf>
    <xf numFmtId="17" fontId="19" fillId="2" borderId="0" xfId="0" applyNumberFormat="1" applyFont="1" applyFill="1" applyAlignment="1" applyProtection="1">
      <alignment horizontal="center" vertical="center"/>
      <protection locked="0"/>
    </xf>
    <xf numFmtId="0" fontId="26" fillId="0" borderId="1" xfId="0" applyFont="1" applyFill="1" applyBorder="1" applyAlignment="1">
      <alignment horizontal="justify" vertical="center"/>
    </xf>
    <xf numFmtId="0" fontId="23" fillId="6" borderId="1" xfId="0" applyFont="1" applyFill="1" applyBorder="1" applyAlignment="1">
      <alignment vertical="center"/>
    </xf>
    <xf numFmtId="0" fontId="19" fillId="2" borderId="0" xfId="0" applyFont="1" applyFill="1" applyAlignment="1" applyProtection="1">
      <alignment horizontal="center" vertical="center" shrinkToFit="1"/>
      <protection locked="0"/>
    </xf>
    <xf numFmtId="0" fontId="23" fillId="2" borderId="1" xfId="0" applyFont="1" applyFill="1" applyBorder="1" applyAlignment="1" applyProtection="1">
      <alignment vertical="center" wrapText="1" shrinkToFit="1"/>
      <protection locked="0"/>
    </xf>
    <xf numFmtId="0" fontId="19" fillId="2" borderId="0" xfId="0" applyFont="1" applyFill="1" applyAlignment="1" applyProtection="1">
      <alignment horizontal="center" vertical="center" wrapText="1"/>
      <protection locked="0"/>
    </xf>
    <xf numFmtId="0" fontId="19" fillId="2" borderId="1" xfId="0" applyFont="1" applyFill="1" applyBorder="1" applyAlignment="1" applyProtection="1">
      <alignment horizontal="left" vertical="center" shrinkToFit="1"/>
      <protection locked="0"/>
    </xf>
    <xf numFmtId="0" fontId="19" fillId="2" borderId="2" xfId="0" applyFont="1" applyFill="1" applyBorder="1" applyAlignment="1" applyProtection="1">
      <alignment horizontal="center" vertical="center" wrapText="1" shrinkToFit="1"/>
      <protection locked="0"/>
    </xf>
    <xf numFmtId="0" fontId="19" fillId="2" borderId="7" xfId="0" applyFont="1" applyFill="1" applyBorder="1" applyAlignment="1" applyProtection="1">
      <alignment horizontal="center" vertical="center" wrapText="1" shrinkToFit="1"/>
      <protection locked="0"/>
    </xf>
    <xf numFmtId="0" fontId="27" fillId="7" borderId="8" xfId="0" applyFont="1" applyFill="1" applyBorder="1" applyAlignment="1" applyProtection="1">
      <alignment vertical="center" wrapText="1" shrinkToFit="1"/>
      <protection locked="0"/>
    </xf>
    <xf numFmtId="0" fontId="15" fillId="2" borderId="1" xfId="0" applyFont="1" applyFill="1" applyBorder="1" applyAlignment="1">
      <alignment vertical="center" shrinkToFit="1"/>
    </xf>
    <xf numFmtId="0" fontId="15" fillId="2" borderId="1" xfId="0" applyFont="1" applyFill="1" applyBorder="1" applyAlignment="1">
      <alignment horizontal="center" vertical="center" shrinkToFit="1"/>
    </xf>
    <xf numFmtId="0" fontId="15" fillId="2" borderId="1" xfId="0" applyFont="1" applyFill="1" applyBorder="1" applyAlignment="1">
      <alignment horizontal="left" vertical="center" shrinkToFit="1"/>
    </xf>
    <xf numFmtId="0" fontId="19" fillId="2" borderId="12" xfId="0" applyFont="1" applyFill="1" applyBorder="1" applyAlignment="1" applyProtection="1">
      <alignment horizontal="justify" vertical="center" wrapText="1" shrinkToFit="1"/>
      <protection locked="0"/>
    </xf>
    <xf numFmtId="0" fontId="19" fillId="2" borderId="0" xfId="0" applyFont="1" applyFill="1" applyAlignment="1" applyProtection="1">
      <alignment horizontal="justify" vertical="center" wrapText="1" shrinkToFit="1"/>
      <protection locked="0"/>
    </xf>
    <xf numFmtId="0" fontId="19" fillId="2" borderId="9" xfId="0" applyFont="1" applyFill="1" applyBorder="1" applyAlignment="1" applyProtection="1">
      <alignment horizontal="justify" vertical="center" wrapText="1" shrinkToFit="1"/>
      <protection locked="0"/>
    </xf>
    <xf numFmtId="0" fontId="19" fillId="2" borderId="13" xfId="0" applyFont="1" applyFill="1" applyBorder="1" applyAlignment="1" applyProtection="1">
      <alignment horizontal="justify" vertical="center" wrapText="1" shrinkToFit="1"/>
      <protection locked="0"/>
    </xf>
    <xf numFmtId="0" fontId="27" fillId="4" borderId="5" xfId="0" applyFont="1" applyFill="1" applyBorder="1" applyAlignment="1">
      <alignment horizontal="center" vertical="center" shrinkToFit="1"/>
    </xf>
    <xf numFmtId="0" fontId="24" fillId="2" borderId="1" xfId="0" applyFont="1" applyFill="1" applyBorder="1" applyAlignment="1" applyProtection="1">
      <alignment horizontal="center" vertical="center" shrinkToFit="1"/>
      <protection locked="0"/>
    </xf>
    <xf numFmtId="0" fontId="23" fillId="2" borderId="1" xfId="0" applyFont="1" applyFill="1" applyBorder="1" applyAlignment="1">
      <alignment horizontal="left" vertical="center"/>
    </xf>
    <xf numFmtId="0" fontId="23" fillId="2" borderId="1" xfId="0" applyFont="1" applyFill="1" applyBorder="1" applyAlignment="1">
      <alignment horizontal="left" vertical="center" wrapText="1"/>
    </xf>
    <xf numFmtId="0" fontId="28" fillId="2" borderId="1" xfId="0" applyFont="1" applyFill="1" applyBorder="1" applyAlignment="1">
      <alignment horizontal="left" vertical="center"/>
    </xf>
    <xf numFmtId="0" fontId="16" fillId="2" borderId="1"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protection locked="0"/>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9" fillId="7" borderId="1" xfId="0" applyFont="1" applyFill="1" applyBorder="1" applyAlignment="1">
      <alignment vertical="center" shrinkToFit="1"/>
    </xf>
    <xf numFmtId="0" fontId="19" fillId="2" borderId="2"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30" fillId="2" borderId="12" xfId="0" applyFont="1" applyFill="1" applyBorder="1" applyAlignment="1" applyProtection="1">
      <alignment horizontal="justify" vertical="center" wrapText="1" shrinkToFit="1"/>
      <protection locked="0"/>
    </xf>
    <xf numFmtId="0" fontId="30" fillId="2" borderId="0" xfId="0" applyFont="1" applyFill="1" applyAlignment="1" applyProtection="1">
      <alignment horizontal="justify" vertical="center" wrapText="1" shrinkToFit="1"/>
      <protection locked="0"/>
    </xf>
    <xf numFmtId="0" fontId="15" fillId="5" borderId="7" xfId="57" applyFont="1" applyFill="1" applyBorder="1" applyAlignment="1" applyProtection="1">
      <alignment horizontal="center" vertical="center" wrapText="1"/>
      <protection locked="0"/>
    </xf>
    <xf numFmtId="0" fontId="31" fillId="4" borderId="1" xfId="0" applyFont="1" applyFill="1" applyBorder="1" applyAlignment="1" applyProtection="1">
      <alignment vertical="center"/>
      <protection locked="0"/>
    </xf>
    <xf numFmtId="0" fontId="32" fillId="0" borderId="0" xfId="0" applyFont="1" applyAlignment="1">
      <alignment horizontal="left" vertical="center"/>
    </xf>
    <xf numFmtId="0" fontId="33" fillId="0" borderId="0" xfId="0" applyFont="1" applyAlignment="1" applyProtection="1">
      <alignment vertical="center"/>
      <protection locked="0"/>
    </xf>
    <xf numFmtId="0" fontId="34" fillId="0" borderId="0" xfId="0" applyFont="1" applyAlignment="1">
      <alignment vertical="center"/>
    </xf>
    <xf numFmtId="0" fontId="34" fillId="3" borderId="0" xfId="0" applyFont="1" applyFill="1" applyAlignment="1">
      <alignment vertical="center"/>
    </xf>
    <xf numFmtId="0" fontId="17" fillId="0" borderId="7" xfId="0" applyFont="1" applyBorder="1" applyAlignment="1">
      <alignment horizontal="center" vertical="center"/>
    </xf>
    <xf numFmtId="0" fontId="31" fillId="4" borderId="0" xfId="0" applyFont="1" applyFill="1" applyAlignment="1" applyProtection="1">
      <alignment vertical="center"/>
      <protection locked="0"/>
    </xf>
    <xf numFmtId="0" fontId="32" fillId="0" borderId="0" xfId="0" applyFont="1" applyAlignment="1">
      <alignment horizontal="center" vertical="center"/>
    </xf>
    <xf numFmtId="0" fontId="32" fillId="0" borderId="0" xfId="0" applyFont="1" applyAlignment="1" applyProtection="1">
      <alignment horizontal="center" vertical="center"/>
      <protection locked="0"/>
    </xf>
    <xf numFmtId="0" fontId="35" fillId="3" borderId="0" xfId="0" applyFont="1" applyFill="1" applyAlignment="1">
      <alignment vertical="center"/>
    </xf>
    <xf numFmtId="0" fontId="15" fillId="5" borderId="4" xfId="57" applyFont="1" applyFill="1" applyBorder="1" applyAlignment="1" applyProtection="1">
      <alignment horizontal="left" vertical="center"/>
      <protection locked="0"/>
    </xf>
    <xf numFmtId="0" fontId="15" fillId="5" borderId="7" xfId="57" applyFont="1" applyFill="1" applyBorder="1" applyAlignment="1" applyProtection="1">
      <alignment horizontal="left" vertical="center"/>
      <protection locked="0"/>
    </xf>
    <xf numFmtId="0" fontId="15" fillId="4" borderId="1" xfId="0" applyFont="1" applyFill="1" applyBorder="1" applyAlignment="1">
      <alignment horizontal="center" vertical="center"/>
    </xf>
    <xf numFmtId="0" fontId="36" fillId="0" borderId="0" xfId="0" applyFont="1" applyAlignment="1">
      <alignment vertical="center"/>
    </xf>
    <xf numFmtId="0" fontId="14" fillId="4" borderId="4" xfId="0" applyFont="1" applyFill="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19" fillId="2" borderId="4" xfId="0" applyFont="1" applyFill="1" applyBorder="1" applyAlignment="1" applyProtection="1">
      <alignment horizontal="center" vertical="center" wrapText="1"/>
      <protection locked="0"/>
    </xf>
    <xf numFmtId="0" fontId="37" fillId="0" borderId="0" xfId="0" applyFont="1" applyAlignment="1">
      <alignment horizontal="center" vertical="center"/>
    </xf>
    <xf numFmtId="0" fontId="37" fillId="8" borderId="0" xfId="0" applyFont="1" applyFill="1" applyAlignment="1">
      <alignment horizontal="center" vertical="center"/>
    </xf>
    <xf numFmtId="0" fontId="19" fillId="2" borderId="1" xfId="0" applyFont="1" applyFill="1" applyBorder="1" applyAlignment="1" applyProtection="1">
      <alignment horizontal="center" vertical="center" wrapText="1"/>
      <protection locked="0"/>
    </xf>
    <xf numFmtId="0" fontId="37" fillId="8" borderId="0" xfId="0" applyFont="1" applyFill="1" applyAlignment="1" applyProtection="1">
      <alignment horizontal="center" vertical="center"/>
      <protection locked="0"/>
    </xf>
    <xf numFmtId="0" fontId="38" fillId="8" borderId="0" xfId="0" applyFont="1" applyFill="1" applyAlignment="1">
      <alignment horizontal="center" vertical="center"/>
    </xf>
    <xf numFmtId="0" fontId="39" fillId="0" borderId="0" xfId="0" applyFont="1" applyAlignment="1">
      <alignment vertical="center"/>
    </xf>
    <xf numFmtId="0" fontId="35" fillId="0" borderId="0" xfId="0" applyFont="1" applyAlignment="1">
      <alignment vertical="center"/>
    </xf>
    <xf numFmtId="0" fontId="34" fillId="3" borderId="0" xfId="0" applyFont="1" applyFill="1" applyAlignment="1">
      <alignment vertical="center" wrapText="1"/>
    </xf>
    <xf numFmtId="9" fontId="19" fillId="2" borderId="1" xfId="0" applyNumberFormat="1" applyFont="1" applyFill="1" applyBorder="1" applyAlignment="1" applyProtection="1">
      <alignment horizontal="center" vertical="center"/>
      <protection locked="0"/>
    </xf>
    <xf numFmtId="0" fontId="19" fillId="2" borderId="2" xfId="0" applyFont="1" applyFill="1" applyBorder="1" applyAlignment="1">
      <alignment horizontal="center" vertical="center"/>
    </xf>
    <xf numFmtId="0" fontId="40" fillId="7" borderId="2" xfId="0" applyFont="1" applyFill="1" applyBorder="1" applyAlignment="1" applyProtection="1">
      <alignment horizontal="center" vertical="center" shrinkToFit="1"/>
      <protection locked="0"/>
    </xf>
    <xf numFmtId="0" fontId="40" fillId="7" borderId="4" xfId="0" applyFont="1" applyFill="1" applyBorder="1" applyAlignment="1" applyProtection="1">
      <alignment horizontal="center" vertical="center" shrinkToFit="1"/>
      <protection locked="0"/>
    </xf>
    <xf numFmtId="0" fontId="40" fillId="7" borderId="7" xfId="0" applyFont="1" applyFill="1" applyBorder="1" applyAlignment="1" applyProtection="1">
      <alignment horizontal="center" vertical="center" shrinkToFit="1"/>
      <protection locked="0"/>
    </xf>
    <xf numFmtId="0" fontId="19" fillId="2" borderId="1" xfId="0" applyFont="1" applyFill="1" applyBorder="1" applyAlignment="1">
      <alignment vertical="center" shrinkToFit="1"/>
    </xf>
    <xf numFmtId="0" fontId="19" fillId="2" borderId="1" xfId="0" applyFont="1" applyFill="1" applyBorder="1" applyAlignment="1">
      <alignment horizontal="center" vertical="center" shrinkToFit="1"/>
    </xf>
    <xf numFmtId="0" fontId="19" fillId="2" borderId="14" xfId="0" applyFont="1" applyFill="1" applyBorder="1" applyAlignment="1" applyProtection="1">
      <alignment horizontal="justify" vertical="center" wrapText="1" shrinkToFit="1"/>
      <protection locked="0"/>
    </xf>
    <xf numFmtId="0" fontId="19" fillId="2" borderId="10" xfId="0" applyFont="1" applyFill="1" applyBorder="1" applyAlignment="1" applyProtection="1">
      <alignment horizontal="justify" vertical="center" wrapText="1" shrinkToFit="1"/>
      <protection locked="0"/>
    </xf>
    <xf numFmtId="0" fontId="41" fillId="4" borderId="1" xfId="0" applyFont="1" applyFill="1" applyBorder="1" applyAlignment="1" applyProtection="1">
      <alignment horizontal="center" vertical="center" shrinkToFit="1"/>
      <protection locked="0"/>
    </xf>
    <xf numFmtId="0" fontId="33" fillId="0" borderId="0" xfId="0" applyFont="1" applyAlignment="1">
      <alignment vertical="center"/>
    </xf>
    <xf numFmtId="0" fontId="15" fillId="2" borderId="13" xfId="0" applyFont="1" applyFill="1" applyBorder="1" applyAlignment="1" applyProtection="1">
      <alignment horizontal="center" vertical="center"/>
      <protection locked="0"/>
    </xf>
    <xf numFmtId="0" fontId="42" fillId="0" borderId="0" xfId="0" applyFont="1" applyAlignment="1">
      <alignment vertical="center"/>
    </xf>
    <xf numFmtId="0" fontId="43" fillId="0" borderId="0" xfId="0" applyFont="1" applyAlignment="1">
      <alignment vertical="center"/>
    </xf>
    <xf numFmtId="0" fontId="33" fillId="3" borderId="0" xfId="0" applyFont="1" applyFill="1" applyAlignment="1">
      <alignment vertical="center"/>
    </xf>
    <xf numFmtId="58" fontId="34" fillId="0" borderId="0" xfId="0" applyNumberFormat="1" applyFont="1" applyAlignment="1">
      <alignment vertical="center"/>
    </xf>
    <xf numFmtId="0" fontId="34" fillId="0" borderId="0" xfId="0" applyFont="1" applyAlignment="1" applyProtection="1">
      <alignment vertical="center"/>
      <protection locked="0"/>
    </xf>
    <xf numFmtId="0" fontId="33" fillId="3" borderId="0" xfId="0" applyFont="1" applyFill="1" applyAlignment="1">
      <alignment horizontal="left" vertical="center"/>
    </xf>
    <xf numFmtId="0" fontId="34" fillId="3" borderId="0" xfId="0" applyFont="1" applyFill="1" applyAlignment="1">
      <alignment horizontal="left" vertical="center"/>
    </xf>
    <xf numFmtId="0" fontId="4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45" fillId="0" borderId="0" xfId="0" applyFont="1" applyAlignment="1">
      <alignment vertical="center"/>
    </xf>
    <xf numFmtId="0" fontId="46" fillId="0" borderId="0" xfId="0" applyFont="1" applyAlignment="1" applyProtection="1">
      <alignment vertical="center"/>
      <protection locked="0"/>
    </xf>
    <xf numFmtId="0" fontId="46" fillId="0" borderId="0" xfId="0" applyFont="1" applyAlignment="1">
      <alignment vertical="center"/>
    </xf>
    <xf numFmtId="0" fontId="46" fillId="0" borderId="0" xfId="0" applyFont="1" applyAlignment="1">
      <alignment vertical="center" wrapText="1"/>
    </xf>
    <xf numFmtId="0" fontId="19" fillId="2" borderId="2"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30" fillId="2" borderId="9" xfId="0" applyFont="1" applyFill="1" applyBorder="1" applyAlignment="1" applyProtection="1">
      <alignment horizontal="justify" vertical="center" wrapText="1" shrinkToFit="1"/>
      <protection locked="0"/>
    </xf>
    <xf numFmtId="0" fontId="30" fillId="2" borderId="13" xfId="0" applyFont="1" applyFill="1" applyBorder="1" applyAlignment="1" applyProtection="1">
      <alignment horizontal="justify" vertical="center" wrapText="1" shrinkToFit="1"/>
      <protection locked="0"/>
    </xf>
    <xf numFmtId="0" fontId="19" fillId="2" borderId="0" xfId="0" applyFont="1" applyFill="1" applyAlignment="1">
      <alignment horizontal="center" vertical="center"/>
    </xf>
    <xf numFmtId="0" fontId="23" fillId="2" borderId="0" xfId="0" applyFont="1" applyFill="1" applyAlignment="1">
      <alignment horizontal="left" vertical="center"/>
    </xf>
    <xf numFmtId="0" fontId="19" fillId="2" borderId="6" xfId="0"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31" fillId="0" borderId="0" xfId="0" applyFont="1" applyAlignment="1">
      <alignment vertical="center"/>
    </xf>
    <xf numFmtId="181" fontId="16" fillId="0" borderId="0" xfId="0" applyNumberFormat="1" applyFont="1" applyAlignment="1">
      <alignment vertical="center"/>
    </xf>
    <xf numFmtId="0" fontId="47" fillId="0" borderId="0" xfId="0" applyFont="1" applyAlignment="1">
      <alignment horizontal="left" vertical="center"/>
    </xf>
    <xf numFmtId="0" fontId="47" fillId="0" borderId="0" xfId="0" applyFont="1" applyAlignment="1">
      <alignment vertical="center"/>
    </xf>
    <xf numFmtId="3" fontId="47" fillId="0" borderId="0" xfId="0" applyNumberFormat="1" applyFont="1" applyAlignment="1">
      <alignment horizontal="left" vertical="center"/>
    </xf>
    <xf numFmtId="58" fontId="47" fillId="0" borderId="0" xfId="0" applyNumberFormat="1" applyFont="1" applyAlignment="1">
      <alignment horizontal="left" vertical="center"/>
    </xf>
    <xf numFmtId="20" fontId="47" fillId="0" borderId="0" xfId="0" applyNumberFormat="1" applyFont="1" applyAlignment="1">
      <alignment horizontal="left" vertical="center"/>
    </xf>
    <xf numFmtId="0" fontId="48" fillId="0" borderId="0" xfId="0" applyFont="1" applyAlignment="1">
      <alignment horizontal="center" vertical="center" wrapText="1"/>
    </xf>
    <xf numFmtId="0" fontId="14" fillId="0" borderId="7" xfId="0" applyFont="1" applyBorder="1" applyAlignment="1">
      <alignment horizontal="center" vertical="center"/>
    </xf>
    <xf numFmtId="0" fontId="45" fillId="0" borderId="0" xfId="0" applyFont="1" applyAlignment="1">
      <alignment horizontal="center" vertical="center"/>
    </xf>
    <xf numFmtId="0" fontId="24" fillId="0" borderId="0" xfId="0" applyFont="1" applyAlignment="1">
      <alignment vertical="center"/>
    </xf>
    <xf numFmtId="0" fontId="44" fillId="3" borderId="0" xfId="0" applyFont="1" applyFill="1" applyAlignment="1">
      <alignment vertical="center"/>
    </xf>
    <xf numFmtId="0" fontId="49" fillId="0" borderId="3" xfId="0" applyFont="1" applyBorder="1" applyAlignment="1">
      <alignment horizontal="left" vertical="center" wrapText="1"/>
    </xf>
    <xf numFmtId="0" fontId="49" fillId="0" borderId="0" xfId="0" applyFont="1" applyAlignment="1">
      <alignment vertical="center"/>
    </xf>
    <xf numFmtId="0" fontId="49" fillId="0" borderId="0" xfId="0" applyFont="1" applyAlignment="1">
      <alignment horizontal="left" vertical="center" wrapText="1"/>
    </xf>
    <xf numFmtId="0" fontId="9" fillId="0" borderId="0" xfId="0" applyFont="1" applyAlignment="1">
      <alignment vertical="center"/>
    </xf>
    <xf numFmtId="0" fontId="50" fillId="0" borderId="0" xfId="0" applyFont="1" applyAlignment="1">
      <alignment horizontal="center" vertical="center"/>
    </xf>
    <xf numFmtId="0" fontId="48"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horizontal="center" vertical="center"/>
    </xf>
    <xf numFmtId="181" fontId="8" fillId="0" borderId="0" xfId="0" applyNumberFormat="1" applyFont="1" applyAlignment="1">
      <alignment vertical="center"/>
    </xf>
    <xf numFmtId="0" fontId="8" fillId="9" borderId="15" xfId="0" applyFont="1" applyFill="1" applyBorder="1" applyAlignment="1">
      <alignment vertical="center"/>
    </xf>
    <xf numFmtId="0" fontId="8" fillId="9" borderId="16" xfId="0" applyFont="1" applyFill="1" applyBorder="1" applyAlignment="1">
      <alignment horizontal="left" vertical="center"/>
    </xf>
    <xf numFmtId="0" fontId="11" fillId="9" borderId="16" xfId="0" applyFont="1" applyFill="1" applyBorder="1" applyAlignment="1">
      <alignment vertical="center"/>
    </xf>
    <xf numFmtId="0" fontId="8" fillId="9" borderId="16" xfId="0" applyFont="1" applyFill="1" applyBorder="1" applyAlignment="1">
      <alignment vertical="center"/>
    </xf>
    <xf numFmtId="0" fontId="8" fillId="9" borderId="17" xfId="0" applyFont="1" applyFill="1" applyBorder="1" applyAlignment="1">
      <alignment vertical="center"/>
    </xf>
    <xf numFmtId="0" fontId="53" fillId="0" borderId="18" xfId="0" applyFont="1" applyBorder="1" applyAlignment="1">
      <alignment horizontal="center" vertical="center"/>
    </xf>
    <xf numFmtId="0" fontId="53" fillId="0" borderId="19" xfId="0" applyFont="1" applyBorder="1" applyAlignment="1">
      <alignment horizontal="center" vertical="center"/>
    </xf>
    <xf numFmtId="0" fontId="48" fillId="0" borderId="0" xfId="0" applyFont="1" applyAlignment="1">
      <alignment vertical="center"/>
    </xf>
    <xf numFmtId="3" fontId="48" fillId="0" borderId="0" xfId="0" applyNumberFormat="1" applyFont="1" applyAlignment="1">
      <alignment horizontal="left" vertical="center"/>
    </xf>
    <xf numFmtId="0" fontId="48" fillId="0" borderId="0" xfId="0" applyFont="1" applyAlignment="1">
      <alignment horizontal="left" vertical="center"/>
    </xf>
    <xf numFmtId="0" fontId="54" fillId="0" borderId="0" xfId="0" applyFont="1" applyAlignment="1">
      <alignment horizontal="left" vertical="center"/>
    </xf>
    <xf numFmtId="58" fontId="48" fillId="0" borderId="0" xfId="0" applyNumberFormat="1" applyFont="1" applyAlignment="1">
      <alignment horizontal="left" vertical="center"/>
    </xf>
    <xf numFmtId="20" fontId="48" fillId="0" borderId="0" xfId="0" applyNumberFormat="1" applyFont="1" applyAlignment="1">
      <alignment horizontal="left" vertical="center"/>
    </xf>
    <xf numFmtId="0" fontId="48" fillId="0" borderId="20" xfId="0" applyFont="1" applyBorder="1" applyAlignment="1">
      <alignment horizontal="left" vertical="center"/>
    </xf>
    <xf numFmtId="0" fontId="55" fillId="0" borderId="21" xfId="0" applyFont="1" applyBorder="1" applyAlignment="1">
      <alignment horizontal="left" vertical="center"/>
    </xf>
    <xf numFmtId="0" fontId="55" fillId="0" borderId="22" xfId="0" applyFont="1" applyBorder="1" applyAlignment="1">
      <alignment horizontal="left" vertical="center"/>
    </xf>
    <xf numFmtId="0" fontId="8" fillId="9" borderId="20" xfId="0" applyFont="1" applyFill="1" applyBorder="1" applyAlignment="1">
      <alignment vertical="center"/>
    </xf>
    <xf numFmtId="0" fontId="56" fillId="7" borderId="23" xfId="0" applyFont="1" applyFill="1" applyBorder="1" applyAlignment="1">
      <alignment horizontal="center" vertical="center"/>
    </xf>
    <xf numFmtId="0" fontId="57" fillId="7" borderId="24" xfId="0" applyFont="1" applyFill="1" applyBorder="1" applyAlignment="1">
      <alignment horizontal="center" vertical="center"/>
    </xf>
    <xf numFmtId="0" fontId="8" fillId="9" borderId="25" xfId="0" applyFont="1" applyFill="1" applyBorder="1" applyAlignment="1">
      <alignment vertical="center"/>
    </xf>
    <xf numFmtId="0" fontId="58" fillId="7" borderId="26" xfId="0" applyFont="1" applyFill="1" applyBorder="1" applyAlignment="1" applyProtection="1">
      <alignment horizontal="center" vertical="center" wrapText="1"/>
      <protection locked="0"/>
    </xf>
    <xf numFmtId="0" fontId="59" fillId="7" borderId="22" xfId="0" applyFont="1" applyFill="1" applyBorder="1" applyAlignment="1">
      <alignment horizontal="center" vertical="center"/>
    </xf>
    <xf numFmtId="0" fontId="8" fillId="9" borderId="27" xfId="0" applyFont="1" applyFill="1" applyBorder="1" applyAlignment="1">
      <alignment horizontal="left" vertical="center"/>
    </xf>
    <xf numFmtId="0" fontId="11" fillId="9" borderId="27" xfId="0" applyFont="1" applyFill="1" applyBorder="1" applyAlignment="1">
      <alignment vertical="center"/>
    </xf>
    <xf numFmtId="0" fontId="8" fillId="9" borderId="27" xfId="0" applyFont="1" applyFill="1" applyBorder="1" applyAlignment="1">
      <alignment vertical="center"/>
    </xf>
    <xf numFmtId="0" fontId="8" fillId="10" borderId="15" xfId="0" applyFont="1" applyFill="1" applyBorder="1" applyAlignment="1">
      <alignment vertical="center"/>
    </xf>
    <xf numFmtId="0" fontId="8" fillId="10" borderId="16" xfId="0" applyFont="1" applyFill="1" applyBorder="1" applyAlignment="1">
      <alignment horizontal="left" vertical="center"/>
    </xf>
    <xf numFmtId="0" fontId="11" fillId="10" borderId="16" xfId="0" applyFont="1" applyFill="1" applyBorder="1" applyAlignment="1">
      <alignment vertical="center"/>
    </xf>
    <xf numFmtId="0" fontId="8" fillId="10" borderId="16" xfId="0" applyFont="1" applyFill="1" applyBorder="1" applyAlignment="1">
      <alignment vertical="center"/>
    </xf>
    <xf numFmtId="0" fontId="48" fillId="10" borderId="28" xfId="0" applyFont="1" applyFill="1" applyBorder="1" applyAlignment="1">
      <alignment vertical="center"/>
    </xf>
    <xf numFmtId="0" fontId="50" fillId="0" borderId="0" xfId="0" applyFont="1" applyAlignment="1">
      <alignment vertical="center"/>
    </xf>
    <xf numFmtId="0" fontId="60" fillId="0" borderId="0" xfId="0" applyFont="1" applyAlignment="1">
      <alignment vertical="center"/>
    </xf>
    <xf numFmtId="0" fontId="11" fillId="9" borderId="29" xfId="0" applyFont="1" applyFill="1" applyBorder="1" applyAlignment="1">
      <alignment vertical="center"/>
    </xf>
    <xf numFmtId="0" fontId="53" fillId="0" borderId="30" xfId="0" applyFont="1" applyBorder="1" applyAlignment="1">
      <alignment horizontal="center" vertical="center"/>
    </xf>
    <xf numFmtId="0" fontId="61" fillId="9" borderId="17" xfId="0" applyFont="1" applyFill="1" applyBorder="1" applyAlignment="1">
      <alignment vertical="center"/>
    </xf>
    <xf numFmtId="0" fontId="61" fillId="0" borderId="0" xfId="0" applyFont="1" applyAlignment="1">
      <alignment vertical="center"/>
    </xf>
    <xf numFmtId="0" fontId="55" fillId="0" borderId="0" xfId="0" applyFont="1" applyAlignment="1">
      <alignment vertical="center"/>
    </xf>
    <xf numFmtId="0" fontId="55" fillId="0" borderId="31" xfId="0" applyFont="1" applyBorder="1" applyAlignment="1">
      <alignment vertical="center"/>
    </xf>
    <xf numFmtId="0" fontId="57" fillId="7" borderId="32" xfId="0" applyFont="1" applyFill="1" applyBorder="1" applyAlignment="1">
      <alignment horizontal="center" vertical="center"/>
    </xf>
    <xf numFmtId="0" fontId="61" fillId="9" borderId="31" xfId="0" applyFont="1" applyFill="1" applyBorder="1" applyAlignment="1">
      <alignment vertical="center"/>
    </xf>
    <xf numFmtId="0" fontId="59" fillId="7" borderId="33" xfId="0" applyFont="1" applyFill="1" applyBorder="1" applyAlignment="1">
      <alignment horizontal="center" vertical="center"/>
    </xf>
    <xf numFmtId="0" fontId="11" fillId="10" borderId="29" xfId="0" applyFont="1" applyFill="1" applyBorder="1" applyAlignment="1">
      <alignment vertical="center"/>
    </xf>
    <xf numFmtId="0" fontId="61" fillId="0" borderId="30" xfId="0" applyFont="1" applyBorder="1" applyAlignment="1">
      <alignment vertical="center"/>
    </xf>
    <xf numFmtId="0" fontId="61" fillId="10" borderId="34" xfId="0" applyFont="1" applyFill="1" applyBorder="1" applyAlignment="1">
      <alignment vertical="center"/>
    </xf>
    <xf numFmtId="0" fontId="48" fillId="10" borderId="20" xfId="0" applyFont="1" applyFill="1" applyBorder="1" applyAlignment="1">
      <alignment vertical="center"/>
    </xf>
    <xf numFmtId="0" fontId="53" fillId="0" borderId="11" xfId="0" applyFont="1" applyBorder="1" applyAlignment="1">
      <alignment horizontal="center" vertical="center"/>
    </xf>
    <xf numFmtId="0" fontId="53" fillId="0" borderId="3" xfId="0" applyFont="1" applyBorder="1" applyAlignment="1">
      <alignment horizontal="center" vertical="center"/>
    </xf>
    <xf numFmtId="0" fontId="3" fillId="10" borderId="20" xfId="0" applyFont="1" applyFill="1" applyBorder="1" applyAlignment="1">
      <alignment vertical="center"/>
    </xf>
    <xf numFmtId="0" fontId="48" fillId="0" borderId="12" xfId="0" applyFont="1" applyBorder="1" applyAlignment="1">
      <alignment vertical="center"/>
    </xf>
    <xf numFmtId="0" fontId="48" fillId="0" borderId="12" xfId="0" applyFont="1" applyBorder="1" applyAlignment="1">
      <alignment horizontal="left" vertical="center"/>
    </xf>
    <xf numFmtId="0" fontId="55" fillId="0" borderId="9" xfId="0" applyFont="1" applyBorder="1" applyAlignment="1">
      <alignment horizontal="left" vertical="center"/>
    </xf>
    <xf numFmtId="0" fontId="55" fillId="0" borderId="13" xfId="0" applyFont="1" applyBorder="1" applyAlignment="1">
      <alignment horizontal="left" vertical="center"/>
    </xf>
    <xf numFmtId="0" fontId="8" fillId="10" borderId="25" xfId="0" applyFont="1" applyFill="1" applyBorder="1" applyAlignment="1">
      <alignment vertical="center"/>
    </xf>
    <xf numFmtId="0" fontId="8" fillId="10" borderId="27" xfId="0" applyFont="1" applyFill="1" applyBorder="1" applyAlignment="1">
      <alignment horizontal="left" vertical="center"/>
    </xf>
    <xf numFmtId="0" fontId="11" fillId="10" borderId="27" xfId="0" applyFont="1" applyFill="1" applyBorder="1" applyAlignment="1">
      <alignment vertical="center"/>
    </xf>
    <xf numFmtId="0" fontId="8" fillId="10" borderId="27" xfId="0" applyFont="1" applyFill="1" applyBorder="1" applyAlignment="1">
      <alignment vertical="center"/>
    </xf>
    <xf numFmtId="0" fontId="62" fillId="11" borderId="15" xfId="0" applyFont="1" applyFill="1" applyBorder="1" applyAlignment="1">
      <alignment vertical="center"/>
    </xf>
    <xf numFmtId="0" fontId="62" fillId="11" borderId="16" xfId="0" applyFont="1" applyFill="1" applyBorder="1" applyAlignment="1">
      <alignment horizontal="left" vertical="center"/>
    </xf>
    <xf numFmtId="0" fontId="62" fillId="11" borderId="16" xfId="0" applyFont="1" applyFill="1" applyBorder="1" applyAlignment="1">
      <alignment vertical="center"/>
    </xf>
    <xf numFmtId="0" fontId="63" fillId="11" borderId="17" xfId="0" applyFont="1" applyFill="1" applyBorder="1" applyAlignment="1">
      <alignment horizontal="left" vertical="center"/>
    </xf>
    <xf numFmtId="0" fontId="51" fillId="0" borderId="22" xfId="0" applyFont="1" applyBorder="1" applyAlignment="1">
      <alignment horizontal="left" vertical="center"/>
    </xf>
    <xf numFmtId="0" fontId="64" fillId="0" borderId="0" xfId="0" applyFont="1" applyAlignment="1">
      <alignment vertical="center"/>
    </xf>
    <xf numFmtId="0" fontId="65" fillId="0" borderId="0" xfId="0" applyFont="1" applyAlignment="1">
      <alignment vertical="center"/>
    </xf>
    <xf numFmtId="0" fontId="62" fillId="11" borderId="17" xfId="0" applyFont="1" applyFill="1" applyBorder="1" applyAlignment="1">
      <alignment vertical="center"/>
    </xf>
    <xf numFmtId="0" fontId="65" fillId="0" borderId="22" xfId="0" applyFont="1" applyBorder="1" applyAlignment="1">
      <alignment horizontal="left" vertical="center"/>
    </xf>
    <xf numFmtId="0" fontId="64" fillId="0" borderId="22" xfId="0" applyFont="1" applyBorder="1" applyAlignment="1">
      <alignment vertical="center"/>
    </xf>
    <xf numFmtId="0" fontId="65" fillId="0" borderId="22" xfId="0" applyFont="1" applyBorder="1" applyAlignment="1">
      <alignment vertical="center"/>
    </xf>
    <xf numFmtId="3" fontId="65" fillId="0" borderId="0" xfId="0" applyNumberFormat="1" applyFont="1" applyAlignment="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58" fontId="65" fillId="0" borderId="0" xfId="0" applyNumberFormat="1" applyFont="1" applyAlignment="1">
      <alignment horizontal="left" vertical="center"/>
    </xf>
    <xf numFmtId="20" fontId="65" fillId="0" borderId="0" xfId="0" applyNumberFormat="1" applyFont="1" applyAlignment="1">
      <alignment horizontal="left" vertical="center"/>
    </xf>
    <xf numFmtId="0" fontId="62" fillId="11" borderId="35" xfId="0" applyFont="1" applyFill="1" applyBorder="1" applyAlignment="1">
      <alignment vertical="center"/>
    </xf>
    <xf numFmtId="0" fontId="11" fillId="2" borderId="0" xfId="0" applyFont="1" applyFill="1" applyAlignment="1" applyProtection="1">
      <alignment horizontal="center" vertical="center"/>
      <protection locked="0"/>
    </xf>
    <xf numFmtId="0" fontId="8" fillId="11" borderId="15" xfId="0" applyFont="1" applyFill="1" applyBorder="1" applyAlignment="1">
      <alignment vertical="center"/>
    </xf>
    <xf numFmtId="0" fontId="8" fillId="11" borderId="16" xfId="0" applyFont="1" applyFill="1" applyBorder="1" applyAlignment="1">
      <alignment horizontal="left" vertical="center"/>
    </xf>
    <xf numFmtId="0" fontId="11" fillId="11" borderId="16" xfId="0" applyFont="1" applyFill="1" applyBorder="1" applyAlignment="1">
      <alignment vertical="center"/>
    </xf>
    <xf numFmtId="0" fontId="8" fillId="11" borderId="16" xfId="0" applyFont="1" applyFill="1" applyBorder="1" applyAlignment="1">
      <alignment vertical="center"/>
    </xf>
    <xf numFmtId="0" fontId="55" fillId="0" borderId="0" xfId="0" applyFont="1" applyAlignment="1">
      <alignment horizontal="center" vertical="center"/>
    </xf>
    <xf numFmtId="0" fontId="53" fillId="0" borderId="36" xfId="0" applyFont="1" applyBorder="1" applyAlignment="1">
      <alignment horizontal="center" vertical="center"/>
    </xf>
    <xf numFmtId="0" fontId="3" fillId="0" borderId="0" xfId="0" applyFont="1" applyAlignment="1">
      <alignment vertical="center"/>
    </xf>
    <xf numFmtId="0" fontId="9" fillId="0" borderId="14" xfId="0" applyFont="1" applyBorder="1" applyAlignment="1">
      <alignment vertical="center"/>
    </xf>
    <xf numFmtId="0" fontId="48" fillId="0" borderId="14" xfId="0" applyFont="1" applyBorder="1" applyAlignment="1">
      <alignment horizontal="left" vertical="center"/>
    </xf>
    <xf numFmtId="0" fontId="55" fillId="0" borderId="10" xfId="0" applyFont="1" applyBorder="1" applyAlignment="1">
      <alignment horizontal="left" vertical="center"/>
    </xf>
    <xf numFmtId="0" fontId="62" fillId="11" borderId="29" xfId="0" applyFont="1" applyFill="1" applyBorder="1" applyAlignment="1">
      <alignment vertical="center"/>
    </xf>
    <xf numFmtId="0" fontId="61" fillId="0" borderId="31" xfId="0" applyFont="1" applyBorder="1" applyAlignment="1">
      <alignment vertical="center"/>
    </xf>
    <xf numFmtId="0" fontId="61" fillId="11" borderId="34" xfId="0" applyFont="1" applyFill="1" applyBorder="1" applyAlignment="1">
      <alignment vertical="center"/>
    </xf>
    <xf numFmtId="0" fontId="11" fillId="11" borderId="29" xfId="0" applyFont="1" applyFill="1" applyBorder="1" applyAlignment="1">
      <alignment vertical="center"/>
    </xf>
    <xf numFmtId="0" fontId="48" fillId="0" borderId="0" xfId="0" applyFont="1" applyAlignment="1">
      <alignment vertical="center" wrapText="1"/>
    </xf>
    <xf numFmtId="0" fontId="66" fillId="0" borderId="0" xfId="0" applyFont="1" applyAlignment="1">
      <alignment horizontal="center" vertical="center"/>
    </xf>
    <xf numFmtId="0" fontId="67"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68" fillId="0" borderId="0" xfId="0" applyFont="1" applyAlignment="1">
      <alignment horizontal="center" vertical="center"/>
    </xf>
    <xf numFmtId="0" fontId="67" fillId="0" borderId="0" xfId="0" applyFont="1" applyAlignment="1">
      <alignment vertical="center"/>
    </xf>
    <xf numFmtId="0" fontId="69" fillId="0" borderId="0" xfId="0" applyFont="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wrapText="1"/>
    </xf>
    <xf numFmtId="0" fontId="72" fillId="0" borderId="0" xfId="0" applyFont="1" applyAlignment="1">
      <alignment horizontal="center" vertical="center"/>
    </xf>
    <xf numFmtId="0" fontId="72" fillId="0" borderId="0" xfId="0" applyFont="1" applyAlignment="1">
      <alignment horizontal="center" vertical="center" wrapText="1"/>
    </xf>
    <xf numFmtId="0" fontId="73" fillId="0" borderId="0" xfId="0" applyFont="1" applyAlignment="1">
      <alignment vertical="center"/>
    </xf>
    <xf numFmtId="0" fontId="73" fillId="0" borderId="0" xfId="0" applyFont="1"/>
    <xf numFmtId="0" fontId="74" fillId="0" borderId="0" xfId="0" applyFont="1" applyAlignment="1">
      <alignment vertical="center" wrapText="1"/>
    </xf>
    <xf numFmtId="0" fontId="73" fillId="0" borderId="0" xfId="0" applyFont="1" applyAlignment="1">
      <alignment vertical="center" wrapText="1"/>
    </xf>
    <xf numFmtId="0" fontId="74" fillId="0" borderId="0" xfId="0" applyFont="1" applyAlignment="1">
      <alignment horizontal="left" vertical="center" wrapText="1"/>
    </xf>
    <xf numFmtId="0" fontId="0" fillId="0" borderId="2" xfId="0" applyBorder="1"/>
    <xf numFmtId="0" fontId="0" fillId="0" borderId="7" xfId="0" applyBorder="1"/>
    <xf numFmtId="0" fontId="0" fillId="0" borderId="1" xfId="0" applyBorder="1"/>
    <xf numFmtId="0" fontId="0" fillId="0" borderId="1" xfId="0" applyBorder="1" applyAlignment="1">
      <alignment wrapText="1"/>
    </xf>
    <xf numFmtId="0" fontId="75" fillId="0" borderId="0" xfId="0" applyFont="1"/>
    <xf numFmtId="0" fontId="76" fillId="0" borderId="0" xfId="0" applyFont="1"/>
    <xf numFmtId="0" fontId="76" fillId="0" borderId="0" xfId="0" applyFont="1" applyAlignment="1">
      <alignment horizontal="center"/>
    </xf>
    <xf numFmtId="0" fontId="76" fillId="0" borderId="0" xfId="0" applyFont="1" applyAlignment="1">
      <alignment horizontal="left" wrapText="1"/>
    </xf>
    <xf numFmtId="0" fontId="76" fillId="0" borderId="14" xfId="0" applyFont="1" applyBorder="1"/>
    <xf numFmtId="0" fontId="60" fillId="0" borderId="23" xfId="0" applyFont="1" applyBorder="1" applyAlignment="1">
      <alignment horizontal="center" vertical="center" wrapText="1"/>
    </xf>
    <xf numFmtId="0" fontId="0" fillId="0" borderId="24" xfId="0" applyBorder="1"/>
    <xf numFmtId="0" fontId="0" fillId="0" borderId="37" xfId="0" applyBorder="1"/>
    <xf numFmtId="0" fontId="0" fillId="0" borderId="26" xfId="0" applyBorder="1"/>
    <xf numFmtId="0" fontId="0" fillId="0" borderId="22" xfId="0" applyBorder="1"/>
    <xf numFmtId="0" fontId="77" fillId="0" borderId="0" xfId="0" applyFont="1" applyAlignment="1">
      <alignment horizontal="left"/>
    </xf>
    <xf numFmtId="0" fontId="75" fillId="0" borderId="24" xfId="0" applyFont="1" applyBorder="1"/>
    <xf numFmtId="0" fontId="78" fillId="0" borderId="0" xfId="0" applyFont="1"/>
    <xf numFmtId="58" fontId="77" fillId="0" borderId="0" xfId="0" applyNumberFormat="1" applyFont="1" applyAlignment="1">
      <alignment horizontal="left"/>
    </xf>
    <xf numFmtId="0" fontId="12" fillId="0" borderId="0" xfId="0" applyFont="1" applyAlignment="1">
      <alignment horizontal="center" vertical="center" wrapText="1"/>
    </xf>
    <xf numFmtId="0" fontId="76" fillId="0" borderId="1" xfId="0" applyFont="1" applyBorder="1" applyAlignment="1">
      <alignment horizontal="center"/>
    </xf>
    <xf numFmtId="0" fontId="0" fillId="0" borderId="38" xfId="0" applyBorder="1"/>
    <xf numFmtId="0" fontId="0" fillId="0" borderId="39" xfId="0" applyBorder="1"/>
    <xf numFmtId="0" fontId="77" fillId="12" borderId="1" xfId="0" applyFont="1" applyFill="1" applyBorder="1"/>
    <xf numFmtId="0" fontId="77" fillId="12" borderId="1" xfId="0" applyFont="1" applyFill="1" applyBorder="1" applyAlignment="1">
      <alignment horizontal="left" wrapText="1"/>
    </xf>
    <xf numFmtId="0" fontId="77" fillId="12" borderId="7" xfId="0" applyFont="1" applyFill="1" applyBorder="1" applyAlignment="1">
      <alignment horizontal="center"/>
    </xf>
    <xf numFmtId="0" fontId="76" fillId="12" borderId="26" xfId="0" applyFont="1" applyFill="1" applyBorder="1"/>
    <xf numFmtId="0" fontId="76" fillId="12" borderId="33" xfId="0" applyFont="1" applyFill="1" applyBorder="1"/>
    <xf numFmtId="0" fontId="0" fillId="12" borderId="38" xfId="0" applyFill="1" applyBorder="1"/>
    <xf numFmtId="58" fontId="76" fillId="0" borderId="1" xfId="0" applyNumberFormat="1" applyFont="1" applyBorder="1"/>
    <xf numFmtId="0" fontId="76" fillId="0" borderId="1" xfId="0" applyFont="1" applyBorder="1" applyAlignment="1">
      <alignment horizontal="left" vertical="center"/>
    </xf>
    <xf numFmtId="0" fontId="76" fillId="0" borderId="1" xfId="0" applyFont="1" applyBorder="1" applyAlignment="1">
      <alignment horizontal="left" wrapText="1"/>
    </xf>
    <xf numFmtId="0" fontId="76" fillId="2" borderId="7" xfId="0" applyFont="1" applyFill="1" applyBorder="1" applyAlignment="1" applyProtection="1">
      <alignment horizontal="center"/>
      <protection locked="0"/>
    </xf>
    <xf numFmtId="0" fontId="0" fillId="0" borderId="40" xfId="0" applyBorder="1"/>
    <xf numFmtId="0" fontId="0" fillId="0" borderId="41" xfId="0" applyBorder="1"/>
    <xf numFmtId="58" fontId="76" fillId="0" borderId="5" xfId="0" applyNumberFormat="1" applyFont="1" applyBorder="1"/>
    <xf numFmtId="0" fontId="76" fillId="0" borderId="5" xfId="0" applyFont="1" applyBorder="1" applyAlignment="1">
      <alignment horizontal="left" vertical="center"/>
    </xf>
    <xf numFmtId="0" fontId="76" fillId="0" borderId="5" xfId="0" applyFont="1" applyBorder="1" applyAlignment="1">
      <alignment horizontal="left" wrapText="1"/>
    </xf>
    <xf numFmtId="0" fontId="76" fillId="2" borderId="36" xfId="0" applyFont="1" applyFill="1" applyBorder="1" applyAlignment="1" applyProtection="1">
      <alignment horizontal="center"/>
      <protection locked="0"/>
    </xf>
    <xf numFmtId="0" fontId="76" fillId="0" borderId="23" xfId="0" applyFont="1" applyBorder="1"/>
    <xf numFmtId="0" fontId="76" fillId="0" borderId="24" xfId="0" applyFont="1" applyBorder="1" applyAlignment="1">
      <alignment horizontal="left" vertical="center"/>
    </xf>
    <xf numFmtId="0" fontId="76" fillId="0" borderId="24" xfId="0" applyFont="1" applyBorder="1" applyAlignment="1">
      <alignment horizontal="left" wrapText="1"/>
    </xf>
    <xf numFmtId="0" fontId="76" fillId="0" borderId="24" xfId="0" applyFont="1" applyBorder="1" applyAlignment="1" applyProtection="1">
      <alignment horizontal="center"/>
      <protection locked="0"/>
    </xf>
    <xf numFmtId="0" fontId="76" fillId="0" borderId="24" xfId="0" applyFont="1" applyBorder="1"/>
    <xf numFmtId="0" fontId="76" fillId="0" borderId="24" xfId="0" applyFont="1" applyBorder="1" applyAlignment="1">
      <alignment horizontal="center"/>
    </xf>
    <xf numFmtId="0" fontId="76" fillId="0" borderId="26" xfId="0" applyFont="1" applyBorder="1"/>
    <xf numFmtId="0" fontId="76" fillId="0" borderId="22" xfId="0" applyFont="1" applyBorder="1"/>
    <xf numFmtId="0" fontId="76" fillId="0" borderId="37" xfId="0" applyFont="1" applyBorder="1"/>
    <xf numFmtId="0" fontId="76" fillId="0" borderId="22" xfId="0" applyFont="1" applyBorder="1" applyAlignment="1">
      <alignment horizontal="center"/>
    </xf>
    <xf numFmtId="0" fontId="0" fillId="0" borderId="32" xfId="0" applyBorder="1"/>
    <xf numFmtId="0" fontId="76" fillId="0" borderId="0" xfId="0" applyFont="1" applyAlignment="1">
      <alignment vertical="center"/>
    </xf>
    <xf numFmtId="0" fontId="0" fillId="0" borderId="34" xfId="0" applyBorder="1"/>
    <xf numFmtId="0" fontId="0" fillId="0" borderId="33" xfId="0" applyBorder="1"/>
    <xf numFmtId="0" fontId="75" fillId="0" borderId="0" xfId="0" applyFont="1" applyAlignment="1">
      <alignment vertical="center"/>
    </xf>
    <xf numFmtId="0" fontId="78" fillId="0" borderId="0" xfId="0" applyFont="1" applyAlignment="1">
      <alignment horizontal="left" wrapText="1"/>
    </xf>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76" fillId="0" borderId="32" xfId="0" applyFont="1" applyBorder="1" applyAlignment="1">
      <alignment horizontal="left" wrapText="1"/>
    </xf>
    <xf numFmtId="0" fontId="76" fillId="0" borderId="34" xfId="0" applyFont="1" applyBorder="1" applyAlignment="1">
      <alignment horizontal="left" wrapText="1"/>
    </xf>
    <xf numFmtId="0" fontId="76" fillId="0" borderId="33" xfId="0" applyFont="1" applyBorder="1" applyAlignment="1">
      <alignment horizontal="left" wrapText="1"/>
    </xf>
    <xf numFmtId="0" fontId="60" fillId="0" borderId="24" xfId="0" applyFont="1" applyBorder="1" applyAlignment="1">
      <alignment horizontal="center" vertical="center" wrapText="1"/>
    </xf>
    <xf numFmtId="0" fontId="60" fillId="0" borderId="37" xfId="0" applyFont="1" applyBorder="1" applyAlignment="1">
      <alignment horizontal="center" vertical="center" wrapText="1"/>
    </xf>
    <xf numFmtId="0" fontId="60" fillId="0" borderId="0" xfId="0" applyFont="1" applyAlignment="1">
      <alignment horizontal="center" vertical="center" wrapText="1"/>
    </xf>
    <xf numFmtId="0" fontId="60" fillId="0" borderId="26" xfId="0" applyFont="1" applyBorder="1" applyAlignment="1">
      <alignment horizontal="center" vertical="center" wrapText="1"/>
    </xf>
    <xf numFmtId="0" fontId="60" fillId="0" borderId="22" xfId="0" applyFont="1" applyBorder="1" applyAlignment="1">
      <alignment horizontal="center" vertical="center" wrapText="1"/>
    </xf>
    <xf numFmtId="0" fontId="75" fillId="0" borderId="0" xfId="0" applyFont="1" applyAlignment="1">
      <alignment horizontal="center"/>
    </xf>
    <xf numFmtId="0" fontId="12" fillId="0" borderId="0" xfId="0" applyFont="1" applyAlignment="1">
      <alignment horizontal="center" vertical="center"/>
    </xf>
    <xf numFmtId="0" fontId="77" fillId="13" borderId="1" xfId="0" applyFont="1" applyFill="1" applyBorder="1"/>
    <xf numFmtId="0" fontId="77" fillId="13" borderId="1" xfId="0" applyFont="1" applyFill="1" applyBorder="1" applyAlignment="1">
      <alignment horizontal="left" wrapText="1"/>
    </xf>
    <xf numFmtId="0" fontId="77" fillId="13" borderId="7" xfId="0" applyFont="1" applyFill="1" applyBorder="1" applyAlignment="1">
      <alignment horizontal="center"/>
    </xf>
    <xf numFmtId="0" fontId="77" fillId="13" borderId="26" xfId="0" applyFont="1" applyFill="1" applyBorder="1"/>
    <xf numFmtId="0" fontId="77" fillId="13" borderId="33" xfId="0" applyFont="1" applyFill="1" applyBorder="1"/>
    <xf numFmtId="0" fontId="79" fillId="13" borderId="38" xfId="0" applyFont="1" applyFill="1" applyBorder="1"/>
    <xf numFmtId="0" fontId="0" fillId="0" borderId="48" xfId="0" applyBorder="1"/>
    <xf numFmtId="0" fontId="80" fillId="0" borderId="0" xfId="0" applyFont="1"/>
    <xf numFmtId="0" fontId="76" fillId="0" borderId="22" xfId="0" applyFont="1" applyBorder="1" applyAlignment="1">
      <alignment horizontal="left" vertical="center"/>
    </xf>
    <xf numFmtId="0" fontId="76" fillId="0" borderId="22" xfId="0" applyFont="1" applyBorder="1" applyAlignment="1">
      <alignment horizontal="left" wrapText="1"/>
    </xf>
    <xf numFmtId="0" fontId="76" fillId="0" borderId="22" xfId="0" applyFont="1" applyBorder="1" applyAlignment="1" applyProtection="1">
      <alignment horizontal="center"/>
      <protection locked="0"/>
    </xf>
    <xf numFmtId="0" fontId="76" fillId="0" borderId="0" xfId="0" applyFont="1" applyAlignment="1">
      <alignment horizontal="left" vertical="center"/>
    </xf>
    <xf numFmtId="0" fontId="76" fillId="0" borderId="0" xfId="0" applyFont="1" applyAlignment="1" applyProtection="1">
      <alignment horizontal="center"/>
      <protection locked="0"/>
    </xf>
    <xf numFmtId="0" fontId="60" fillId="0" borderId="32" xfId="0" applyFont="1" applyBorder="1" applyAlignment="1">
      <alignment horizontal="center" vertical="center" wrapText="1"/>
    </xf>
    <xf numFmtId="0" fontId="60" fillId="0" borderId="34" xfId="0" applyFont="1" applyBorder="1" applyAlignment="1">
      <alignment horizontal="center" vertical="center" wrapText="1"/>
    </xf>
    <xf numFmtId="0" fontId="60" fillId="0" borderId="33" xfId="0" applyFont="1" applyBorder="1" applyAlignment="1">
      <alignment horizontal="center" vertical="center" wrapText="1"/>
    </xf>
    <xf numFmtId="0" fontId="77" fillId="14" borderId="1" xfId="0" applyFont="1" applyFill="1" applyBorder="1"/>
    <xf numFmtId="0" fontId="77" fillId="14" borderId="1" xfId="0" applyFont="1" applyFill="1" applyBorder="1" applyAlignment="1">
      <alignment horizontal="left" wrapText="1"/>
    </xf>
    <xf numFmtId="0" fontId="77" fillId="14" borderId="7" xfId="0" applyFont="1" applyFill="1" applyBorder="1" applyAlignment="1">
      <alignment horizontal="center"/>
    </xf>
    <xf numFmtId="0" fontId="76" fillId="14" borderId="26" xfId="0" applyFont="1" applyFill="1" applyBorder="1"/>
    <xf numFmtId="0" fontId="76" fillId="14" borderId="33" xfId="0" applyFont="1" applyFill="1" applyBorder="1"/>
    <xf numFmtId="0" fontId="0" fillId="14" borderId="38" xfId="0" applyFill="1" applyBorder="1"/>
    <xf numFmtId="58" fontId="77" fillId="0" borderId="1" xfId="0" applyNumberFormat="1" applyFont="1" applyBorder="1"/>
  </cellXfs>
  <cellStyles count="58">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Vírgula 2 2" xfId="49"/>
    <cellStyle name="Normal 2" xfId="50"/>
    <cellStyle name="Vírgula 2 2 2" xfId="51"/>
    <cellStyle name="Vírgula 3 2" xfId="52"/>
    <cellStyle name="Normal 2 3" xfId="53"/>
    <cellStyle name="Vírgula 2" xfId="54"/>
    <cellStyle name="Vírgula 3" xfId="55"/>
    <cellStyle name="Vírgula 2 3" xfId="56"/>
    <cellStyle name="Normal 2 2" xfId="57"/>
  </cellStyles>
  <dxfs count="42">
    <dxf>
      <fill>
        <patternFill patternType="solid">
          <bgColor indexed="29"/>
        </patternFill>
      </fill>
    </dxf>
    <dxf>
      <fill>
        <patternFill patternType="solid">
          <bgColor indexed="29"/>
        </patternFill>
      </fill>
    </dxf>
    <dxf>
      <fill>
        <patternFill patternType="solid">
          <bgColor theme="5" tint="0.399975585192419"/>
        </patternFill>
      </fill>
    </dxf>
    <dxf>
      <fill>
        <patternFill patternType="solid">
          <bgColor theme="5" tint="0.399975585192419"/>
        </patternFill>
      </fill>
    </dxf>
    <dxf>
      <font>
        <color auto="1"/>
      </font>
    </dxf>
    <dxf>
      <font>
        <color auto="1"/>
      </font>
    </dxf>
    <dxf>
      <fill>
        <patternFill patternType="solid">
          <bgColor indexed="13"/>
        </patternFill>
      </fill>
    </dxf>
    <dxf>
      <fill>
        <patternFill patternType="solid">
          <bgColor indexed="13"/>
        </patternFill>
      </fill>
    </dxf>
    <dxf>
      <fill>
        <patternFill patternType="solid">
          <bgColor rgb="FF00B050"/>
        </patternFill>
      </fill>
    </dxf>
    <dxf>
      <fill>
        <patternFill patternType="solid">
          <bgColor rgb="FF00B050"/>
        </patternFill>
      </fill>
    </dxf>
    <dxf>
      <fill>
        <patternFill patternType="solid">
          <bgColor indexed="44"/>
        </patternFill>
      </fill>
    </dxf>
    <dxf>
      <fill>
        <patternFill patternType="solid">
          <bgColor indexed="44"/>
        </patternFill>
      </fill>
    </dxf>
    <dxf>
      <fill>
        <patternFill patternType="solid">
          <bgColor theme="3" tint="0.399975585192419"/>
        </patternFill>
      </fill>
    </dxf>
    <dxf>
      <fill>
        <patternFill patternType="solid">
          <bgColor theme="3" tint="0.399975585192419"/>
        </patternFill>
      </fill>
    </dxf>
    <dxf>
      <font>
        <name val="Cambria"/>
        <scheme val="none"/>
        <color auto="1"/>
      </font>
      <numFmt numFmtId="182" formatCode="d/m/yyyy"/>
      <fill>
        <patternFill patternType="solid">
          <bgColor rgb="FFFF0000"/>
        </patternFill>
      </fill>
    </dxf>
    <dxf>
      <font>
        <color auto="1"/>
      </font>
      <fill>
        <patternFill patternType="solid">
          <bgColor rgb="FF00B050"/>
        </patternFill>
      </fill>
    </dxf>
    <dxf>
      <font>
        <color rgb="FFFF0000"/>
      </font>
      <fill>
        <patternFill patternType="solid">
          <bgColor rgb="FFFFFF00"/>
        </patternFill>
      </fill>
    </dxf>
    <dxf>
      <font>
        <color rgb="FFFFFF00"/>
      </font>
      <fill>
        <patternFill patternType="solid">
          <bgColor rgb="FFFF0000"/>
        </patternFill>
      </fill>
    </dxf>
    <dxf>
      <font>
        <b val="1"/>
        <i val="0"/>
        <color rgb="FFFF0000"/>
      </font>
      <fill>
        <patternFill patternType="solid">
          <bgColor rgb="FFFFFF00"/>
        </patternFill>
      </fill>
    </dxf>
    <dxf>
      <font>
        <b val="1"/>
        <i val="0"/>
        <color rgb="FFFFFF00"/>
      </font>
      <fill>
        <patternFill patternType="solid">
          <bgColor rgb="FFFF0000"/>
        </patternFill>
      </fill>
    </dxf>
    <dxf>
      <font>
        <b val="1"/>
        <i val="0"/>
        <color rgb="FFFF0000"/>
      </font>
      <fill>
        <patternFill patternType="solid">
          <bgColor rgb="FFFFFF00"/>
        </patternFill>
      </fill>
    </dxf>
    <dxf>
      <font>
        <b val="1"/>
        <i val="0"/>
        <color theme="3" tint="0.399945066682943"/>
      </font>
    </dxf>
    <dxf>
      <font>
        <color rgb="FFFFFF00"/>
      </font>
      <fill>
        <patternFill patternType="solid">
          <bgColor theme="1" tint="0.0499893185216834"/>
        </patternFill>
      </fill>
    </dxf>
    <dxf>
      <font>
        <b val="1"/>
        <i val="0"/>
        <color theme="5" tint="-0.249946592608417"/>
      </font>
      <border>
        <left style="dashDotDot">
          <color auto="1"/>
        </left>
        <right style="dashDotDot">
          <color auto="1"/>
        </right>
        <top style="dashDotDot">
          <color auto="1"/>
        </top>
        <bottom style="dashDotDot">
          <color auto="1"/>
        </bottom>
      </border>
    </dxf>
    <dxf>
      <font>
        <color rgb="FFFFFF00"/>
      </font>
      <fill>
        <patternFill patternType="solid">
          <bgColor theme="1"/>
        </patternFill>
      </fill>
      <border>
        <left style="thin">
          <color auto="1"/>
        </left>
        <right style="thin">
          <color auto="1"/>
        </right>
        <top style="thin">
          <color auto="1"/>
        </top>
        <bottom style="thin">
          <color auto="1"/>
        </bottom>
      </border>
    </dxf>
    <dxf>
      <fill>
        <patternFill patternType="solid">
          <bgColor rgb="FF00B050"/>
        </patternFill>
      </fill>
    </dxf>
    <dxf>
      <font>
        <b val="1"/>
        <i val="0"/>
        <color rgb="FF00B050"/>
      </font>
      <border>
        <left style="thin">
          <color auto="1"/>
        </left>
        <right style="thin">
          <color auto="1"/>
        </right>
        <top style="thin">
          <color auto="1"/>
        </top>
        <bottom style="thin">
          <color auto="1"/>
        </bottom>
      </border>
    </dxf>
    <dxf>
      <font>
        <b val="1"/>
        <i val="0"/>
        <color theme="4" tint="-0.249946592608417"/>
      </font>
      <border>
        <left style="dashDotDot">
          <color auto="1"/>
        </left>
        <right style="dashDotDot">
          <color auto="1"/>
        </right>
        <top style="dashDotDot">
          <color auto="1"/>
        </top>
        <bottom style="dashDotDot">
          <color auto="1"/>
        </bottom>
      </border>
    </dxf>
    <dxf>
      <font>
        <color rgb="FFFF0000"/>
      </font>
      <fill>
        <patternFill patternType="solid">
          <bgColor theme="0"/>
        </patternFill>
      </fill>
      <border>
        <left style="thin">
          <color auto="1"/>
        </left>
        <right style="thin">
          <color auto="1"/>
        </right>
        <top style="thin">
          <color auto="1"/>
        </top>
        <bottom style="thin">
          <color auto="1"/>
        </bottom>
      </border>
    </dxf>
    <dxf>
      <font>
        <color theme="0"/>
      </font>
      <fill>
        <patternFill patternType="solid">
          <bgColor theme="1"/>
        </patternFill>
      </fill>
    </dxf>
    <dxf>
      <font>
        <b val="1"/>
        <i val="0"/>
      </font>
      <fill>
        <patternFill patternType="solid">
          <bgColor theme="0"/>
        </patternFill>
      </fill>
    </dxf>
    <dxf>
      <font>
        <name val="Cambria"/>
        <scheme val="none"/>
        <b val="1"/>
        <i val="0"/>
        <color auto="1"/>
      </font>
      <fill>
        <patternFill patternType="solid">
          <bgColor rgb="FFFFFF00"/>
        </patternFill>
      </fill>
      <border>
        <left style="thin">
          <color auto="1"/>
        </left>
        <right style="thin">
          <color auto="1"/>
        </right>
        <top style="thin">
          <color auto="1"/>
        </top>
        <bottom style="thin">
          <color auto="1"/>
        </bottom>
      </border>
    </dxf>
    <dxf>
      <font>
        <b val="1"/>
        <i val="0"/>
        <color rgb="FFFF0000"/>
      </font>
      <fill>
        <patternFill patternType="solid">
          <bgColor theme="0"/>
        </patternFill>
      </fill>
      <border>
        <left style="thin">
          <color auto="1"/>
        </left>
        <right style="thin">
          <color auto="1"/>
        </right>
        <top style="thin">
          <color auto="1"/>
        </top>
        <bottom style="thin">
          <color auto="1"/>
        </bottom>
      </border>
    </dxf>
    <dxf>
      <font>
        <b val="1"/>
        <i val="0"/>
        <color theme="3" tint="0.399945066682943"/>
      </font>
      <fill>
        <patternFill patternType="solid">
          <bgColor theme="0"/>
        </patternFill>
      </fill>
      <border>
        <left style="thin">
          <color auto="1"/>
        </left>
        <right style="thin">
          <color auto="1"/>
        </right>
        <top style="thin">
          <color auto="1"/>
        </top>
        <bottom style="thin">
          <color auto="1"/>
        </bottom>
      </border>
    </dxf>
    <dxf>
      <font>
        <b val="1"/>
        <i val="0"/>
        <color theme="5" tint="-0.249946592608417"/>
      </font>
      <fill>
        <patternFill patternType="solid">
          <bgColor theme="0"/>
        </patternFill>
      </fill>
      <border>
        <left style="thin">
          <color auto="1"/>
        </left>
        <right style="thin">
          <color auto="1"/>
        </right>
        <top style="thin">
          <color auto="1"/>
        </top>
        <bottom style="thin">
          <color auto="1"/>
        </bottom>
      </border>
    </dxf>
    <dxf>
      <font>
        <b val="1"/>
        <i val="0"/>
        <color rgb="FF00B050"/>
      </font>
      <fill>
        <patternFill patternType="solid">
          <bgColor theme="0"/>
        </patternFill>
      </fill>
      <border>
        <left style="thin">
          <color auto="1"/>
        </left>
        <right style="thin">
          <color auto="1"/>
        </right>
        <top style="thin">
          <color auto="1"/>
        </top>
        <bottom style="thin">
          <color auto="1"/>
        </bottom>
      </border>
    </dxf>
    <dxf>
      <font>
        <b val="1"/>
        <i val="0"/>
      </font>
      <fill>
        <patternFill patternType="solid">
          <bgColor rgb="FFFFFF00"/>
        </patternFill>
      </fill>
      <border>
        <left style="thin">
          <color auto="1"/>
        </left>
        <right style="thin">
          <color auto="1"/>
        </right>
        <top style="thin">
          <color auto="1"/>
        </top>
        <bottom style="thin">
          <color auto="1"/>
        </bottom>
      </border>
    </dxf>
    <dxf>
      <font>
        <b val="1"/>
        <i val="0"/>
        <color auto="1"/>
      </font>
      <fill>
        <patternFill patternType="solid">
          <bgColor theme="0"/>
        </patternFill>
      </fill>
    </dxf>
    <dxf>
      <font>
        <color auto="1"/>
      </font>
      <fill>
        <patternFill patternType="solid">
          <bgColor theme="0"/>
        </patternFill>
      </fill>
      <border>
        <left style="thin">
          <color auto="1"/>
        </left>
        <right style="thin">
          <color auto="1"/>
        </right>
        <top style="thin">
          <color auto="1"/>
        </top>
        <bottom style="thin">
          <color auto="1"/>
        </bottom>
      </border>
    </dxf>
    <dxf>
      <font>
        <b val="1"/>
        <i val="0"/>
        <color theme="3" tint="0.399945066682943"/>
      </font>
      <fill>
        <patternFill patternType="solid">
          <fgColor theme="0"/>
          <bgColor theme="0"/>
        </patternFill>
      </fill>
      <border>
        <left style="thin">
          <color auto="1"/>
        </left>
        <right style="thin">
          <color auto="1"/>
        </right>
        <top style="thin">
          <color auto="1"/>
        </top>
        <bottom style="thin">
          <color auto="1"/>
        </bottom>
      </border>
    </dxf>
    <dxf>
      <font>
        <color rgb="FFFF0000"/>
      </font>
      <fill>
        <patternFill patternType="solid">
          <bgColor rgb="FFFFFF00"/>
        </patternFill>
      </fill>
      <border>
        <left style="thin">
          <color auto="1"/>
        </left>
        <right style="thin">
          <color auto="1"/>
        </right>
        <top style="thin">
          <color auto="1"/>
        </top>
        <bottom style="thin">
          <color auto="1"/>
        </bottom>
      </border>
    </dxf>
    <dxf>
      <font>
        <color rgb="FFFFFF00"/>
      </font>
      <fill>
        <patternFill patternType="solid">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pivotCacheDefinition" Target="pivotCache/pivotCacheDefinition2.xml"/><Relationship Id="rId12" Type="http://schemas.openxmlformats.org/officeDocument/2006/relationships/pivotCacheDefinition" Target="pivotCache/pivotCacheDefinition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0.jpeg"/><Relationship Id="rId8" Type="http://schemas.openxmlformats.org/officeDocument/2006/relationships/image" Target="../media/image9.jpeg"/><Relationship Id="rId7" Type="http://schemas.openxmlformats.org/officeDocument/2006/relationships/image" Target="../media/image8.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31" Type="http://schemas.openxmlformats.org/officeDocument/2006/relationships/image" Target="../media/image32.png"/><Relationship Id="rId30" Type="http://schemas.openxmlformats.org/officeDocument/2006/relationships/image" Target="../media/image31.jpeg"/><Relationship Id="rId3" Type="http://schemas.openxmlformats.org/officeDocument/2006/relationships/image" Target="../media/image4.jpeg"/><Relationship Id="rId29" Type="http://schemas.openxmlformats.org/officeDocument/2006/relationships/image" Target="../media/image30.jpeg"/><Relationship Id="rId28" Type="http://schemas.openxmlformats.org/officeDocument/2006/relationships/image" Target="../media/image29.jpeg"/><Relationship Id="rId27" Type="http://schemas.openxmlformats.org/officeDocument/2006/relationships/image" Target="../media/image28.jpeg"/><Relationship Id="rId26" Type="http://schemas.openxmlformats.org/officeDocument/2006/relationships/image" Target="../media/image27.jpeg"/><Relationship Id="rId25" Type="http://schemas.openxmlformats.org/officeDocument/2006/relationships/image" Target="../media/image26.jpeg"/><Relationship Id="rId24" Type="http://schemas.openxmlformats.org/officeDocument/2006/relationships/image" Target="../media/image25.jpeg"/><Relationship Id="rId23" Type="http://schemas.openxmlformats.org/officeDocument/2006/relationships/image" Target="../media/image24.png"/><Relationship Id="rId22" Type="http://schemas.openxmlformats.org/officeDocument/2006/relationships/image" Target="../media/image23.jpeg"/><Relationship Id="rId21" Type="http://schemas.openxmlformats.org/officeDocument/2006/relationships/image" Target="../media/image22.jpeg"/><Relationship Id="rId20" Type="http://schemas.openxmlformats.org/officeDocument/2006/relationships/image" Target="../media/image21.png"/><Relationship Id="rId2" Type="http://schemas.openxmlformats.org/officeDocument/2006/relationships/image" Target="../media/image3.jpeg"/><Relationship Id="rId19" Type="http://schemas.openxmlformats.org/officeDocument/2006/relationships/image" Target="../media/image20.jpeg"/><Relationship Id="rId18" Type="http://schemas.openxmlformats.org/officeDocument/2006/relationships/image" Target="../media/image19.jpeg"/><Relationship Id="rId17" Type="http://schemas.openxmlformats.org/officeDocument/2006/relationships/image" Target="../media/image18.jpeg"/><Relationship Id="rId16" Type="http://schemas.openxmlformats.org/officeDocument/2006/relationships/image" Target="../media/image17.jpeg"/><Relationship Id="rId15" Type="http://schemas.openxmlformats.org/officeDocument/2006/relationships/image" Target="../media/image16.jpeg"/><Relationship Id="rId14" Type="http://schemas.openxmlformats.org/officeDocument/2006/relationships/image" Target="../media/image15.jpeg"/><Relationship Id="rId13" Type="http://schemas.openxmlformats.org/officeDocument/2006/relationships/image" Target="../media/image14.jpeg"/><Relationship Id="rId12" Type="http://schemas.openxmlformats.org/officeDocument/2006/relationships/image" Target="../media/image13.jpeg"/><Relationship Id="rId11" Type="http://schemas.openxmlformats.org/officeDocument/2006/relationships/image" Target="../media/image12.jpeg"/><Relationship Id="rId10" Type="http://schemas.openxmlformats.org/officeDocument/2006/relationships/image" Target="../media/image11.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1662113</xdr:colOff>
      <xdr:row>218</xdr:row>
      <xdr:rowOff>40481</xdr:rowOff>
    </xdr:from>
    <xdr:to>
      <xdr:col>7</xdr:col>
      <xdr:colOff>2726531</xdr:colOff>
      <xdr:row>220</xdr:row>
      <xdr:rowOff>183357</xdr:rowOff>
    </xdr:to>
    <xdr:pic>
      <xdr:nvPicPr>
        <xdr:cNvPr id="237339" name="Imagem 25" descr="DECLARACAO MENOR.JPG"/>
        <xdr:cNvPicPr>
          <a:picLocks noChangeAspect="1"/>
        </xdr:cNvPicPr>
      </xdr:nvPicPr>
      <xdr:blipFill>
        <a:blip r:embed="rId1"/>
        <a:srcRect/>
        <a:stretch>
          <a:fillRect/>
        </a:stretch>
      </xdr:blipFill>
      <xdr:spPr>
        <a:xfrm>
          <a:off x="7976870" y="45746035"/>
          <a:ext cx="1064260" cy="548005"/>
        </a:xfrm>
        <a:prstGeom prst="rect">
          <a:avLst/>
        </a:prstGeom>
        <a:noFill/>
        <a:ln w="9525">
          <a:noFill/>
          <a:miter lim="800000"/>
          <a:headEnd/>
          <a:tailEnd/>
        </a:ln>
      </xdr:spPr>
    </xdr:pic>
    <xdr:clientData/>
  </xdr:twoCellAnchor>
  <xdr:twoCellAnchor editAs="oneCell">
    <xdr:from>
      <xdr:col>7</xdr:col>
      <xdr:colOff>1738312</xdr:colOff>
      <xdr:row>299</xdr:row>
      <xdr:rowOff>57148</xdr:rowOff>
    </xdr:from>
    <xdr:to>
      <xdr:col>7</xdr:col>
      <xdr:colOff>2802730</xdr:colOff>
      <xdr:row>302</xdr:row>
      <xdr:rowOff>28573</xdr:rowOff>
    </xdr:to>
    <xdr:pic>
      <xdr:nvPicPr>
        <xdr:cNvPr id="237340" name="Imagem 26" descr="DECLARACAO FATO IMPEDITIVO.JPG"/>
        <xdr:cNvPicPr>
          <a:picLocks noChangeAspect="1"/>
        </xdr:cNvPicPr>
      </xdr:nvPicPr>
      <xdr:blipFill>
        <a:blip r:embed="rId2"/>
        <a:srcRect/>
        <a:stretch>
          <a:fillRect/>
        </a:stretch>
      </xdr:blipFill>
      <xdr:spPr>
        <a:xfrm>
          <a:off x="8053070" y="62184280"/>
          <a:ext cx="1064260" cy="579120"/>
        </a:xfrm>
        <a:prstGeom prst="rect">
          <a:avLst/>
        </a:prstGeom>
        <a:noFill/>
        <a:ln w="9525">
          <a:noFill/>
          <a:miter lim="800000"/>
          <a:headEnd/>
          <a:tailEnd/>
        </a:ln>
      </xdr:spPr>
    </xdr:pic>
    <xdr:clientData/>
  </xdr:twoCellAnchor>
  <xdr:twoCellAnchor editAs="oneCell">
    <xdr:from>
      <xdr:col>7</xdr:col>
      <xdr:colOff>2119630</xdr:colOff>
      <xdr:row>344</xdr:row>
      <xdr:rowOff>117475</xdr:rowOff>
    </xdr:from>
    <xdr:to>
      <xdr:col>8</xdr:col>
      <xdr:colOff>64610</xdr:colOff>
      <xdr:row>382</xdr:row>
      <xdr:rowOff>66833</xdr:rowOff>
    </xdr:to>
    <xdr:pic>
      <xdr:nvPicPr>
        <xdr:cNvPr id="237341" name="Imagem 27" descr="DECLARACAO REQUISITO DE HABILITACAO.JPG"/>
        <xdr:cNvPicPr>
          <a:picLocks noChangeAspect="1"/>
        </xdr:cNvPicPr>
      </xdr:nvPicPr>
      <xdr:blipFill>
        <a:blip r:embed="rId3"/>
        <a:srcRect/>
        <a:stretch>
          <a:fillRect/>
        </a:stretch>
      </xdr:blipFill>
      <xdr:spPr>
        <a:xfrm>
          <a:off x="8434705" y="71360665"/>
          <a:ext cx="1059180" cy="519430"/>
        </a:xfrm>
        <a:prstGeom prst="rect">
          <a:avLst/>
        </a:prstGeom>
        <a:noFill/>
        <a:ln w="9525">
          <a:noFill/>
          <a:miter lim="800000"/>
          <a:headEnd/>
          <a:tailEnd/>
        </a:ln>
      </xdr:spPr>
    </xdr:pic>
    <xdr:clientData/>
  </xdr:twoCellAnchor>
  <xdr:twoCellAnchor editAs="oneCell">
    <xdr:from>
      <xdr:col>7</xdr:col>
      <xdr:colOff>1664494</xdr:colOff>
      <xdr:row>459</xdr:row>
      <xdr:rowOff>35719</xdr:rowOff>
    </xdr:from>
    <xdr:to>
      <xdr:col>7</xdr:col>
      <xdr:colOff>2752725</xdr:colOff>
      <xdr:row>462</xdr:row>
      <xdr:rowOff>9525</xdr:rowOff>
    </xdr:to>
    <xdr:pic>
      <xdr:nvPicPr>
        <xdr:cNvPr id="237342" name="Imagem 29" descr="DADOS DO REPRESENTANTE.JPG"/>
        <xdr:cNvPicPr>
          <a:picLocks noChangeAspect="1"/>
        </xdr:cNvPicPr>
      </xdr:nvPicPr>
      <xdr:blipFill>
        <a:blip r:embed="rId4"/>
        <a:srcRect/>
        <a:stretch>
          <a:fillRect/>
        </a:stretch>
      </xdr:blipFill>
      <xdr:spPr>
        <a:xfrm>
          <a:off x="7979410" y="87446485"/>
          <a:ext cx="1088390" cy="581660"/>
        </a:xfrm>
        <a:prstGeom prst="rect">
          <a:avLst/>
        </a:prstGeom>
        <a:noFill/>
        <a:ln w="9525">
          <a:noFill/>
          <a:miter lim="800000"/>
          <a:headEnd/>
          <a:tailEnd/>
        </a:ln>
      </xdr:spPr>
    </xdr:pic>
    <xdr:clientData/>
  </xdr:twoCellAnchor>
  <xdr:twoCellAnchor editAs="oneCell">
    <xdr:from>
      <xdr:col>7</xdr:col>
      <xdr:colOff>1643062</xdr:colOff>
      <xdr:row>540</xdr:row>
      <xdr:rowOff>52386</xdr:rowOff>
    </xdr:from>
    <xdr:to>
      <xdr:col>7</xdr:col>
      <xdr:colOff>2712243</xdr:colOff>
      <xdr:row>543</xdr:row>
      <xdr:rowOff>16667</xdr:rowOff>
    </xdr:to>
    <xdr:pic>
      <xdr:nvPicPr>
        <xdr:cNvPr id="237343" name="Imagem 31" descr="CARTA DE CREDENCIAMENTO.JPG"/>
        <xdr:cNvPicPr>
          <a:picLocks noChangeAspect="1"/>
        </xdr:cNvPicPr>
      </xdr:nvPicPr>
      <xdr:blipFill>
        <a:blip r:embed="rId5"/>
        <a:srcRect/>
        <a:stretch>
          <a:fillRect/>
        </a:stretch>
      </xdr:blipFill>
      <xdr:spPr>
        <a:xfrm>
          <a:off x="7957820" y="103870760"/>
          <a:ext cx="1069340" cy="572135"/>
        </a:xfrm>
        <a:prstGeom prst="rect">
          <a:avLst/>
        </a:prstGeom>
        <a:noFill/>
        <a:ln w="9525">
          <a:noFill/>
          <a:miter lim="800000"/>
          <a:headEnd/>
          <a:tailEnd/>
        </a:ln>
      </xdr:spPr>
    </xdr:pic>
    <xdr:clientData/>
  </xdr:twoCellAnchor>
  <xdr:twoCellAnchor editAs="oneCell">
    <xdr:from>
      <xdr:col>7</xdr:col>
      <xdr:colOff>1412081</xdr:colOff>
      <xdr:row>669</xdr:row>
      <xdr:rowOff>54766</xdr:rowOff>
    </xdr:from>
    <xdr:to>
      <xdr:col>7</xdr:col>
      <xdr:colOff>2481262</xdr:colOff>
      <xdr:row>672</xdr:row>
      <xdr:rowOff>21428</xdr:rowOff>
    </xdr:to>
    <xdr:pic>
      <xdr:nvPicPr>
        <xdr:cNvPr id="237344" name="Imagem 32" descr="DECLARACAO DIVERSA PG 9.JPG"/>
        <xdr:cNvPicPr>
          <a:picLocks noChangeAspect="1"/>
        </xdr:cNvPicPr>
      </xdr:nvPicPr>
      <xdr:blipFill>
        <a:blip r:embed="rId6"/>
        <a:srcRect/>
        <a:stretch>
          <a:fillRect/>
        </a:stretch>
      </xdr:blipFill>
      <xdr:spPr>
        <a:xfrm>
          <a:off x="7726680" y="134999095"/>
          <a:ext cx="1069340" cy="574040"/>
        </a:xfrm>
        <a:prstGeom prst="rect">
          <a:avLst/>
        </a:prstGeom>
        <a:noFill/>
        <a:ln w="9525">
          <a:noFill/>
          <a:miter lim="800000"/>
          <a:headEnd/>
          <a:tailEnd/>
        </a:ln>
      </xdr:spPr>
    </xdr:pic>
    <xdr:clientData/>
  </xdr:twoCellAnchor>
  <xdr:twoCellAnchor editAs="oneCell">
    <xdr:from>
      <xdr:col>7</xdr:col>
      <xdr:colOff>2138680</xdr:colOff>
      <xdr:row>730</xdr:row>
      <xdr:rowOff>219075</xdr:rowOff>
    </xdr:from>
    <xdr:to>
      <xdr:col>8</xdr:col>
      <xdr:colOff>100330</xdr:colOff>
      <xdr:row>751</xdr:row>
      <xdr:rowOff>100024</xdr:rowOff>
    </xdr:to>
    <xdr:pic>
      <xdr:nvPicPr>
        <xdr:cNvPr id="237345" name="Imagem 33" descr="DECLARACAO DIVERSA PG 10.JPG"/>
        <xdr:cNvPicPr>
          <a:picLocks noChangeAspect="1"/>
        </xdr:cNvPicPr>
      </xdr:nvPicPr>
      <xdr:blipFill>
        <a:blip r:embed="rId7"/>
        <a:srcRect/>
        <a:stretch>
          <a:fillRect/>
        </a:stretch>
      </xdr:blipFill>
      <xdr:spPr>
        <a:xfrm>
          <a:off x="8453755" y="147520025"/>
          <a:ext cx="1076325" cy="552450"/>
        </a:xfrm>
        <a:prstGeom prst="rect">
          <a:avLst/>
        </a:prstGeom>
        <a:noFill/>
        <a:ln w="9525">
          <a:noFill/>
          <a:miter lim="800000"/>
          <a:headEnd/>
          <a:tailEnd/>
        </a:ln>
      </xdr:spPr>
    </xdr:pic>
    <xdr:clientData/>
  </xdr:twoCellAnchor>
  <xdr:twoCellAnchor editAs="oneCell">
    <xdr:from>
      <xdr:col>7</xdr:col>
      <xdr:colOff>1971040</xdr:colOff>
      <xdr:row>801</xdr:row>
      <xdr:rowOff>104775</xdr:rowOff>
    </xdr:from>
    <xdr:to>
      <xdr:col>7</xdr:col>
      <xdr:colOff>3049746</xdr:colOff>
      <xdr:row>826</xdr:row>
      <xdr:rowOff>128747</xdr:rowOff>
    </xdr:to>
    <xdr:pic>
      <xdr:nvPicPr>
        <xdr:cNvPr id="237346" name="Imagem 34" descr="DECLARACAO DIVERSA PG 11.JPG"/>
        <xdr:cNvPicPr>
          <a:picLocks noChangeAspect="1"/>
        </xdr:cNvPicPr>
      </xdr:nvPicPr>
      <xdr:blipFill>
        <a:blip r:embed="rId8"/>
        <a:srcRect/>
        <a:stretch>
          <a:fillRect/>
        </a:stretch>
      </xdr:blipFill>
      <xdr:spPr>
        <a:xfrm>
          <a:off x="8286115" y="164684075"/>
          <a:ext cx="1078230" cy="581025"/>
        </a:xfrm>
        <a:prstGeom prst="rect">
          <a:avLst/>
        </a:prstGeom>
        <a:noFill/>
        <a:ln w="9525">
          <a:noFill/>
          <a:miter lim="800000"/>
          <a:headEnd/>
          <a:tailEnd/>
        </a:ln>
      </xdr:spPr>
    </xdr:pic>
    <xdr:clientData/>
  </xdr:twoCellAnchor>
  <xdr:twoCellAnchor editAs="oneCell">
    <xdr:from>
      <xdr:col>7</xdr:col>
      <xdr:colOff>1945005</xdr:colOff>
      <xdr:row>880</xdr:row>
      <xdr:rowOff>55245</xdr:rowOff>
    </xdr:from>
    <xdr:to>
      <xdr:col>7</xdr:col>
      <xdr:colOff>3028473</xdr:colOff>
      <xdr:row>904</xdr:row>
      <xdr:rowOff>95723</xdr:rowOff>
    </xdr:to>
    <xdr:pic>
      <xdr:nvPicPr>
        <xdr:cNvPr id="237347" name="Imagem 35" descr="DECLARACAO DIVERSA PG 12.JPG"/>
        <xdr:cNvPicPr>
          <a:picLocks noChangeAspect="1"/>
        </xdr:cNvPicPr>
      </xdr:nvPicPr>
      <xdr:blipFill>
        <a:blip r:embed="rId9"/>
        <a:srcRect/>
        <a:stretch>
          <a:fillRect/>
        </a:stretch>
      </xdr:blipFill>
      <xdr:spPr>
        <a:xfrm>
          <a:off x="8260080" y="176130585"/>
          <a:ext cx="1083310" cy="559435"/>
        </a:xfrm>
        <a:prstGeom prst="rect">
          <a:avLst/>
        </a:prstGeom>
        <a:noFill/>
        <a:ln w="9525">
          <a:noFill/>
          <a:miter lim="800000"/>
          <a:headEnd/>
          <a:tailEnd/>
        </a:ln>
      </xdr:spPr>
    </xdr:pic>
    <xdr:clientData/>
  </xdr:twoCellAnchor>
  <xdr:twoCellAnchor editAs="oneCell">
    <xdr:from>
      <xdr:col>7</xdr:col>
      <xdr:colOff>2040890</xdr:colOff>
      <xdr:row>961</xdr:row>
      <xdr:rowOff>3175</xdr:rowOff>
    </xdr:from>
    <xdr:to>
      <xdr:col>8</xdr:col>
      <xdr:colOff>19208</xdr:colOff>
      <xdr:row>983</xdr:row>
      <xdr:rowOff>123983</xdr:rowOff>
    </xdr:to>
    <xdr:pic>
      <xdr:nvPicPr>
        <xdr:cNvPr id="237348" name="Imagem 36" descr="DECLARACAO DIVERSAS PAG 13.JPG"/>
        <xdr:cNvPicPr>
          <a:picLocks noChangeAspect="1"/>
        </xdr:cNvPicPr>
      </xdr:nvPicPr>
      <xdr:blipFill>
        <a:blip r:embed="rId10"/>
        <a:srcRect/>
        <a:stretch>
          <a:fillRect/>
        </a:stretch>
      </xdr:blipFill>
      <xdr:spPr>
        <a:xfrm>
          <a:off x="8355965" y="188144150"/>
          <a:ext cx="1092835" cy="576580"/>
        </a:xfrm>
        <a:prstGeom prst="rect">
          <a:avLst/>
        </a:prstGeom>
        <a:noFill/>
        <a:ln w="9525">
          <a:noFill/>
          <a:miter lim="800000"/>
          <a:headEnd/>
          <a:tailEnd/>
        </a:ln>
      </xdr:spPr>
    </xdr:pic>
    <xdr:clientData/>
  </xdr:twoCellAnchor>
  <xdr:twoCellAnchor editAs="oneCell">
    <xdr:from>
      <xdr:col>7</xdr:col>
      <xdr:colOff>2052320</xdr:colOff>
      <xdr:row>1038</xdr:row>
      <xdr:rowOff>140970</xdr:rowOff>
    </xdr:from>
    <xdr:to>
      <xdr:col>8</xdr:col>
      <xdr:colOff>40163</xdr:colOff>
      <xdr:row>1063</xdr:row>
      <xdr:rowOff>113187</xdr:rowOff>
    </xdr:to>
    <xdr:pic>
      <xdr:nvPicPr>
        <xdr:cNvPr id="237349" name="Imagem 37" descr="DECLARACAO DIVERSA PG 14.JPG"/>
        <xdr:cNvPicPr>
          <a:picLocks noChangeAspect="1"/>
        </xdr:cNvPicPr>
      </xdr:nvPicPr>
      <xdr:blipFill>
        <a:blip r:embed="rId11"/>
        <a:srcRect/>
        <a:stretch>
          <a:fillRect/>
        </a:stretch>
      </xdr:blipFill>
      <xdr:spPr>
        <a:xfrm>
          <a:off x="8367395" y="199878950"/>
          <a:ext cx="1102360" cy="554990"/>
        </a:xfrm>
        <a:prstGeom prst="rect">
          <a:avLst/>
        </a:prstGeom>
        <a:noFill/>
        <a:ln w="9525">
          <a:noFill/>
          <a:miter lim="800000"/>
          <a:headEnd/>
          <a:tailEnd/>
        </a:ln>
      </xdr:spPr>
    </xdr:pic>
    <xdr:clientData/>
  </xdr:twoCellAnchor>
  <xdr:twoCellAnchor editAs="oneCell">
    <xdr:from>
      <xdr:col>7</xdr:col>
      <xdr:colOff>1911985</xdr:colOff>
      <xdr:row>1111</xdr:row>
      <xdr:rowOff>1462405</xdr:rowOff>
    </xdr:from>
    <xdr:to>
      <xdr:col>7</xdr:col>
      <xdr:colOff>2971644</xdr:colOff>
      <xdr:row>1144</xdr:row>
      <xdr:rowOff>95568</xdr:rowOff>
    </xdr:to>
    <xdr:pic>
      <xdr:nvPicPr>
        <xdr:cNvPr id="237350" name="Imagem 38" descr="DECLARACAO DIVERSA PAG 15.JPG"/>
        <xdr:cNvPicPr>
          <a:picLocks noChangeAspect="1"/>
        </xdr:cNvPicPr>
      </xdr:nvPicPr>
      <xdr:blipFill>
        <a:blip r:embed="rId12"/>
        <a:srcRect/>
        <a:stretch>
          <a:fillRect/>
        </a:stretch>
      </xdr:blipFill>
      <xdr:spPr>
        <a:xfrm>
          <a:off x="8227060" y="211506435"/>
          <a:ext cx="1059180" cy="561975"/>
        </a:xfrm>
        <a:prstGeom prst="rect">
          <a:avLst/>
        </a:prstGeom>
        <a:noFill/>
        <a:ln w="9525">
          <a:noFill/>
          <a:miter lim="800000"/>
          <a:headEnd/>
          <a:tailEnd/>
        </a:ln>
      </xdr:spPr>
    </xdr:pic>
    <xdr:clientData/>
  </xdr:twoCellAnchor>
  <xdr:twoCellAnchor editAs="oneCell">
    <xdr:from>
      <xdr:col>7</xdr:col>
      <xdr:colOff>1916906</xdr:colOff>
      <xdr:row>141</xdr:row>
      <xdr:rowOff>45242</xdr:rowOff>
    </xdr:from>
    <xdr:to>
      <xdr:col>7</xdr:col>
      <xdr:colOff>2962274</xdr:colOff>
      <xdr:row>143</xdr:row>
      <xdr:rowOff>192879</xdr:rowOff>
    </xdr:to>
    <xdr:pic>
      <xdr:nvPicPr>
        <xdr:cNvPr id="237351" name="Imagem 36" descr="DECLARACAO GERAL COD. 80.JPG"/>
        <xdr:cNvPicPr>
          <a:picLocks noChangeAspect="1"/>
        </xdr:cNvPicPr>
      </xdr:nvPicPr>
      <xdr:blipFill>
        <a:blip r:embed="rId13"/>
        <a:srcRect/>
        <a:stretch>
          <a:fillRect/>
        </a:stretch>
      </xdr:blipFill>
      <xdr:spPr>
        <a:xfrm>
          <a:off x="8231505" y="30153610"/>
          <a:ext cx="1045210" cy="552450"/>
        </a:xfrm>
        <a:prstGeom prst="rect">
          <a:avLst/>
        </a:prstGeom>
        <a:noFill/>
        <a:ln w="9525">
          <a:noFill/>
          <a:miter lim="800000"/>
          <a:headEnd/>
          <a:tailEnd/>
        </a:ln>
      </xdr:spPr>
    </xdr:pic>
    <xdr:clientData/>
  </xdr:twoCellAnchor>
  <xdr:twoCellAnchor editAs="oneCell">
    <xdr:from>
      <xdr:col>8</xdr:col>
      <xdr:colOff>85725</xdr:colOff>
      <xdr:row>1940</xdr:row>
      <xdr:rowOff>9525</xdr:rowOff>
    </xdr:from>
    <xdr:to>
      <xdr:col>9</xdr:col>
      <xdr:colOff>164466</xdr:colOff>
      <xdr:row>1942</xdr:row>
      <xdr:rowOff>176212</xdr:rowOff>
    </xdr:to>
    <xdr:pic>
      <xdr:nvPicPr>
        <xdr:cNvPr id="237352" name="Imagem 34" descr="PROPOSTA VIA 1COD. 83.JPG"/>
        <xdr:cNvPicPr>
          <a:picLocks noChangeAspect="1"/>
        </xdr:cNvPicPr>
      </xdr:nvPicPr>
      <xdr:blipFill>
        <a:blip r:embed="rId14"/>
        <a:srcRect/>
        <a:stretch>
          <a:fillRect/>
        </a:stretch>
      </xdr:blipFill>
      <xdr:spPr>
        <a:xfrm>
          <a:off x="9515475" y="373224425"/>
          <a:ext cx="1066800" cy="571500"/>
        </a:xfrm>
        <a:prstGeom prst="rect">
          <a:avLst/>
        </a:prstGeom>
        <a:noFill/>
        <a:ln w="9525">
          <a:noFill/>
          <a:miter lim="800000"/>
          <a:headEnd/>
          <a:tailEnd/>
        </a:ln>
      </xdr:spPr>
    </xdr:pic>
    <xdr:clientData/>
  </xdr:twoCellAnchor>
  <xdr:twoCellAnchor editAs="oneCell">
    <xdr:from>
      <xdr:col>7</xdr:col>
      <xdr:colOff>1828800</xdr:colOff>
      <xdr:row>1990</xdr:row>
      <xdr:rowOff>0</xdr:rowOff>
    </xdr:from>
    <xdr:to>
      <xdr:col>7</xdr:col>
      <xdr:colOff>2883693</xdr:colOff>
      <xdr:row>1992</xdr:row>
      <xdr:rowOff>166688</xdr:rowOff>
    </xdr:to>
    <xdr:pic>
      <xdr:nvPicPr>
        <xdr:cNvPr id="237353" name="Imagem 36" descr="PROPOSTA VIA 2 COD 84.JPG"/>
        <xdr:cNvPicPr>
          <a:picLocks noChangeAspect="1"/>
        </xdr:cNvPicPr>
      </xdr:nvPicPr>
      <xdr:blipFill>
        <a:blip r:embed="rId15"/>
        <a:srcRect/>
        <a:stretch>
          <a:fillRect/>
        </a:stretch>
      </xdr:blipFill>
      <xdr:spPr>
        <a:xfrm>
          <a:off x="8143875" y="383343150"/>
          <a:ext cx="1054735" cy="571500"/>
        </a:xfrm>
        <a:prstGeom prst="rect">
          <a:avLst/>
        </a:prstGeom>
        <a:noFill/>
        <a:ln w="9525">
          <a:noFill/>
          <a:miter lim="800000"/>
          <a:headEnd/>
          <a:tailEnd/>
        </a:ln>
      </xdr:spPr>
    </xdr:pic>
    <xdr:clientData/>
  </xdr:twoCellAnchor>
  <xdr:twoCellAnchor editAs="oneCell">
    <xdr:from>
      <xdr:col>5</xdr:col>
      <xdr:colOff>409575</xdr:colOff>
      <xdr:row>2094</xdr:row>
      <xdr:rowOff>114300</xdr:rowOff>
    </xdr:from>
    <xdr:to>
      <xdr:col>7</xdr:col>
      <xdr:colOff>28575</xdr:colOff>
      <xdr:row>2097</xdr:row>
      <xdr:rowOff>69056</xdr:rowOff>
    </xdr:to>
    <xdr:pic>
      <xdr:nvPicPr>
        <xdr:cNvPr id="237354" name="Imagem 37" descr="OUTROS 2.JPG"/>
        <xdr:cNvPicPr>
          <a:picLocks noChangeAspect="1"/>
        </xdr:cNvPicPr>
      </xdr:nvPicPr>
      <xdr:blipFill>
        <a:blip r:embed="rId16"/>
        <a:srcRect/>
        <a:stretch>
          <a:fillRect/>
        </a:stretch>
      </xdr:blipFill>
      <xdr:spPr>
        <a:xfrm>
          <a:off x="5295900" y="404524210"/>
          <a:ext cx="1047750" cy="561975"/>
        </a:xfrm>
        <a:prstGeom prst="rect">
          <a:avLst/>
        </a:prstGeom>
        <a:noFill/>
        <a:ln w="9525">
          <a:noFill/>
          <a:miter lim="800000"/>
          <a:headEnd/>
          <a:tailEnd/>
        </a:ln>
      </xdr:spPr>
    </xdr:pic>
    <xdr:clientData/>
  </xdr:twoCellAnchor>
  <xdr:twoCellAnchor editAs="oneCell">
    <xdr:from>
      <xdr:col>7</xdr:col>
      <xdr:colOff>1914525</xdr:colOff>
      <xdr:row>2024</xdr:row>
      <xdr:rowOff>95250</xdr:rowOff>
    </xdr:from>
    <xdr:to>
      <xdr:col>7</xdr:col>
      <xdr:colOff>2959893</xdr:colOff>
      <xdr:row>2027</xdr:row>
      <xdr:rowOff>40481</xdr:rowOff>
    </xdr:to>
    <xdr:pic>
      <xdr:nvPicPr>
        <xdr:cNvPr id="237355" name="Imagem 38" descr="OUTROS 1.JPG"/>
        <xdr:cNvPicPr>
          <a:picLocks noChangeAspect="1"/>
        </xdr:cNvPicPr>
      </xdr:nvPicPr>
      <xdr:blipFill>
        <a:blip r:embed="rId17"/>
        <a:srcRect/>
        <a:stretch>
          <a:fillRect/>
        </a:stretch>
      </xdr:blipFill>
      <xdr:spPr>
        <a:xfrm>
          <a:off x="8229600" y="390325610"/>
          <a:ext cx="1045210" cy="552450"/>
        </a:xfrm>
        <a:prstGeom prst="rect">
          <a:avLst/>
        </a:prstGeom>
        <a:noFill/>
        <a:ln w="9525">
          <a:noFill/>
          <a:miter lim="800000"/>
          <a:headEnd/>
          <a:tailEnd/>
        </a:ln>
      </xdr:spPr>
    </xdr:pic>
    <xdr:clientData/>
  </xdr:twoCellAnchor>
  <xdr:twoCellAnchor editAs="oneCell">
    <xdr:from>
      <xdr:col>0</xdr:col>
      <xdr:colOff>981075</xdr:colOff>
      <xdr:row>1210</xdr:row>
      <xdr:rowOff>19050</xdr:rowOff>
    </xdr:from>
    <xdr:to>
      <xdr:col>1</xdr:col>
      <xdr:colOff>819150</xdr:colOff>
      <xdr:row>1212</xdr:row>
      <xdr:rowOff>166688</xdr:rowOff>
    </xdr:to>
    <xdr:pic>
      <xdr:nvPicPr>
        <xdr:cNvPr id="237356" name="Imagem 39" descr="AFE COMUM DO LABORATORIO.JPG"/>
        <xdr:cNvPicPr>
          <a:picLocks noChangeAspect="1"/>
        </xdr:cNvPicPr>
      </xdr:nvPicPr>
      <xdr:blipFill>
        <a:blip r:embed="rId18"/>
        <a:srcRect/>
        <a:stretch>
          <a:fillRect/>
        </a:stretch>
      </xdr:blipFill>
      <xdr:spPr>
        <a:xfrm>
          <a:off x="981075" y="225361500"/>
          <a:ext cx="1095375" cy="552450"/>
        </a:xfrm>
        <a:prstGeom prst="rect">
          <a:avLst/>
        </a:prstGeom>
        <a:noFill/>
        <a:ln w="9525">
          <a:noFill/>
          <a:miter lim="800000"/>
          <a:headEnd/>
          <a:tailEnd/>
        </a:ln>
      </xdr:spPr>
    </xdr:pic>
    <xdr:clientData/>
  </xdr:twoCellAnchor>
  <xdr:twoCellAnchor editAs="oneCell">
    <xdr:from>
      <xdr:col>7</xdr:col>
      <xdr:colOff>1619250</xdr:colOff>
      <xdr:row>1329</xdr:row>
      <xdr:rowOff>66675</xdr:rowOff>
    </xdr:from>
    <xdr:to>
      <xdr:col>7</xdr:col>
      <xdr:colOff>2676525</xdr:colOff>
      <xdr:row>1332</xdr:row>
      <xdr:rowOff>21432</xdr:rowOff>
    </xdr:to>
    <xdr:pic>
      <xdr:nvPicPr>
        <xdr:cNvPr id="237357" name="Imagem 42" descr="AFE ESPECIAL LAB.JPG"/>
        <xdr:cNvPicPr>
          <a:picLocks noChangeAspect="1"/>
        </xdr:cNvPicPr>
      </xdr:nvPicPr>
      <xdr:blipFill>
        <a:blip r:embed="rId19"/>
        <a:srcRect/>
        <a:stretch>
          <a:fillRect/>
        </a:stretch>
      </xdr:blipFill>
      <xdr:spPr>
        <a:xfrm>
          <a:off x="7934325" y="249514360"/>
          <a:ext cx="1057275" cy="561975"/>
        </a:xfrm>
        <a:prstGeom prst="rect">
          <a:avLst/>
        </a:prstGeom>
        <a:noFill/>
        <a:ln w="9525">
          <a:noFill/>
          <a:miter lim="800000"/>
          <a:headEnd/>
          <a:tailEnd/>
        </a:ln>
      </xdr:spPr>
    </xdr:pic>
    <xdr:clientData/>
  </xdr:twoCellAnchor>
  <xdr:twoCellAnchor editAs="oneCell">
    <xdr:from>
      <xdr:col>7</xdr:col>
      <xdr:colOff>1838325</xdr:colOff>
      <xdr:row>1268</xdr:row>
      <xdr:rowOff>114300</xdr:rowOff>
    </xdr:from>
    <xdr:to>
      <xdr:col>7</xdr:col>
      <xdr:colOff>2921793</xdr:colOff>
      <xdr:row>1271</xdr:row>
      <xdr:rowOff>88106</xdr:rowOff>
    </xdr:to>
    <xdr:pic>
      <xdr:nvPicPr>
        <xdr:cNvPr id="237358" name="Imagem 43" descr="AFE ESPECIAL LAB.JPG"/>
        <xdr:cNvPicPr>
          <a:picLocks noChangeAspect="1"/>
        </xdr:cNvPicPr>
      </xdr:nvPicPr>
      <xdr:blipFill>
        <a:blip r:embed="rId20"/>
        <a:srcRect/>
        <a:stretch>
          <a:fillRect/>
        </a:stretch>
      </xdr:blipFill>
      <xdr:spPr>
        <a:xfrm>
          <a:off x="8153400" y="237205520"/>
          <a:ext cx="1083310" cy="581025"/>
        </a:xfrm>
        <a:prstGeom prst="rect">
          <a:avLst/>
        </a:prstGeom>
        <a:noFill/>
        <a:ln w="9525">
          <a:noFill/>
          <a:miter lim="800000"/>
          <a:headEnd/>
          <a:tailEnd/>
        </a:ln>
      </xdr:spPr>
    </xdr:pic>
    <xdr:clientData/>
  </xdr:twoCellAnchor>
  <xdr:twoCellAnchor editAs="oneCell">
    <xdr:from>
      <xdr:col>7</xdr:col>
      <xdr:colOff>1362075</xdr:colOff>
      <xdr:row>1402</xdr:row>
      <xdr:rowOff>114300</xdr:rowOff>
    </xdr:from>
    <xdr:to>
      <xdr:col>7</xdr:col>
      <xdr:colOff>2428875</xdr:colOff>
      <xdr:row>1405</xdr:row>
      <xdr:rowOff>78581</xdr:rowOff>
    </xdr:to>
    <xdr:pic>
      <xdr:nvPicPr>
        <xdr:cNvPr id="237359" name="Imagem 44" descr="AMOSTRA.JPG"/>
        <xdr:cNvPicPr>
          <a:picLocks noChangeAspect="1"/>
        </xdr:cNvPicPr>
      </xdr:nvPicPr>
      <xdr:blipFill>
        <a:blip r:embed="rId21"/>
        <a:srcRect/>
        <a:stretch>
          <a:fillRect/>
        </a:stretch>
      </xdr:blipFill>
      <xdr:spPr>
        <a:xfrm>
          <a:off x="7677150" y="264349230"/>
          <a:ext cx="1066800" cy="571500"/>
        </a:xfrm>
        <a:prstGeom prst="rect">
          <a:avLst/>
        </a:prstGeom>
        <a:noFill/>
        <a:ln w="9525">
          <a:noFill/>
          <a:miter lim="800000"/>
          <a:headEnd/>
          <a:tailEnd/>
        </a:ln>
      </xdr:spPr>
    </xdr:pic>
    <xdr:clientData/>
  </xdr:twoCellAnchor>
  <xdr:twoCellAnchor editAs="oneCell">
    <xdr:from>
      <xdr:col>7</xdr:col>
      <xdr:colOff>1171575</xdr:colOff>
      <xdr:row>1485</xdr:row>
      <xdr:rowOff>19050</xdr:rowOff>
    </xdr:from>
    <xdr:to>
      <xdr:col>7</xdr:col>
      <xdr:colOff>2228850</xdr:colOff>
      <xdr:row>1487</xdr:row>
      <xdr:rowOff>166688</xdr:rowOff>
    </xdr:to>
    <xdr:pic>
      <xdr:nvPicPr>
        <xdr:cNvPr id="237360" name="Imagem 45" descr="BOAS PRATICAS DE FABRICACAO.JPG"/>
        <xdr:cNvPicPr>
          <a:picLocks noChangeAspect="1"/>
        </xdr:cNvPicPr>
      </xdr:nvPicPr>
      <xdr:blipFill>
        <a:blip r:embed="rId22"/>
        <a:srcRect/>
        <a:stretch>
          <a:fillRect/>
        </a:stretch>
      </xdr:blipFill>
      <xdr:spPr>
        <a:xfrm>
          <a:off x="7486650" y="281066875"/>
          <a:ext cx="1057275" cy="552450"/>
        </a:xfrm>
        <a:prstGeom prst="rect">
          <a:avLst/>
        </a:prstGeom>
        <a:noFill/>
        <a:ln w="9525">
          <a:noFill/>
          <a:miter lim="800000"/>
          <a:headEnd/>
          <a:tailEnd/>
        </a:ln>
      </xdr:spPr>
    </xdr:pic>
    <xdr:clientData/>
  </xdr:twoCellAnchor>
  <xdr:twoCellAnchor editAs="oneCell">
    <xdr:from>
      <xdr:col>5</xdr:col>
      <xdr:colOff>19050</xdr:colOff>
      <xdr:row>1546</xdr:row>
      <xdr:rowOff>47625</xdr:rowOff>
    </xdr:from>
    <xdr:to>
      <xdr:col>6</xdr:col>
      <xdr:colOff>390524</xdr:colOff>
      <xdr:row>1549</xdr:row>
      <xdr:rowOff>2381</xdr:rowOff>
    </xdr:to>
    <xdr:pic>
      <xdr:nvPicPr>
        <xdr:cNvPr id="237361" name="Imagem 49" descr="CREDENCIAMENTO LABORATORIO.JPG"/>
        <xdr:cNvPicPr>
          <a:picLocks noChangeAspect="1"/>
        </xdr:cNvPicPr>
      </xdr:nvPicPr>
      <xdr:blipFill>
        <a:blip r:embed="rId23"/>
        <a:srcRect/>
        <a:stretch>
          <a:fillRect/>
        </a:stretch>
      </xdr:blipFill>
      <xdr:spPr>
        <a:xfrm>
          <a:off x="4905375" y="293451915"/>
          <a:ext cx="1075690" cy="561975"/>
        </a:xfrm>
        <a:prstGeom prst="rect">
          <a:avLst/>
        </a:prstGeom>
        <a:noFill/>
        <a:ln w="9525">
          <a:noFill/>
          <a:miter lim="800000"/>
          <a:headEnd/>
          <a:tailEnd/>
        </a:ln>
      </xdr:spPr>
    </xdr:pic>
    <xdr:clientData/>
  </xdr:twoCellAnchor>
  <xdr:twoCellAnchor editAs="oneCell">
    <xdr:from>
      <xdr:col>5</xdr:col>
      <xdr:colOff>95250</xdr:colOff>
      <xdr:row>1601</xdr:row>
      <xdr:rowOff>114300</xdr:rowOff>
    </xdr:from>
    <xdr:to>
      <xdr:col>6</xdr:col>
      <xdr:colOff>485774</xdr:colOff>
      <xdr:row>1604</xdr:row>
      <xdr:rowOff>88107</xdr:rowOff>
    </xdr:to>
    <xdr:pic>
      <xdr:nvPicPr>
        <xdr:cNvPr id="237362" name="Imagem 50" descr="CO RESPONSABILIDADE.JPG"/>
        <xdr:cNvPicPr>
          <a:picLocks noChangeAspect="1"/>
        </xdr:cNvPicPr>
      </xdr:nvPicPr>
      <xdr:blipFill>
        <a:blip r:embed="rId24"/>
        <a:srcRect/>
        <a:stretch>
          <a:fillRect/>
        </a:stretch>
      </xdr:blipFill>
      <xdr:spPr>
        <a:xfrm>
          <a:off x="4981575" y="304659665"/>
          <a:ext cx="1094740" cy="581025"/>
        </a:xfrm>
        <a:prstGeom prst="rect">
          <a:avLst/>
        </a:prstGeom>
        <a:noFill/>
        <a:ln w="9525">
          <a:noFill/>
          <a:miter lim="800000"/>
          <a:headEnd/>
          <a:tailEnd/>
        </a:ln>
      </xdr:spPr>
    </xdr:pic>
    <xdr:clientData/>
  </xdr:twoCellAnchor>
  <xdr:twoCellAnchor editAs="oneCell">
    <xdr:from>
      <xdr:col>7</xdr:col>
      <xdr:colOff>1524000</xdr:colOff>
      <xdr:row>1668</xdr:row>
      <xdr:rowOff>47625</xdr:rowOff>
    </xdr:from>
    <xdr:to>
      <xdr:col>7</xdr:col>
      <xdr:colOff>2600325</xdr:colOff>
      <xdr:row>1671</xdr:row>
      <xdr:rowOff>21431</xdr:rowOff>
    </xdr:to>
    <xdr:pic>
      <xdr:nvPicPr>
        <xdr:cNvPr id="237363" name="Imagem 51" descr="REGISTRO DE MEDICAMENTO.JPG"/>
        <xdr:cNvPicPr>
          <a:picLocks noChangeAspect="1"/>
        </xdr:cNvPicPr>
      </xdr:nvPicPr>
      <xdr:blipFill>
        <a:blip r:embed="rId25"/>
        <a:srcRect/>
        <a:stretch>
          <a:fillRect/>
        </a:stretch>
      </xdr:blipFill>
      <xdr:spPr>
        <a:xfrm>
          <a:off x="7839075" y="318164845"/>
          <a:ext cx="1076325" cy="581025"/>
        </a:xfrm>
        <a:prstGeom prst="rect">
          <a:avLst/>
        </a:prstGeom>
        <a:noFill/>
        <a:ln w="9525">
          <a:noFill/>
          <a:miter lim="800000"/>
          <a:headEnd/>
          <a:tailEnd/>
        </a:ln>
      </xdr:spPr>
    </xdr:pic>
    <xdr:clientData/>
  </xdr:twoCellAnchor>
  <xdr:twoCellAnchor editAs="oneCell">
    <xdr:from>
      <xdr:col>7</xdr:col>
      <xdr:colOff>1781175</xdr:colOff>
      <xdr:row>1754</xdr:row>
      <xdr:rowOff>19050</xdr:rowOff>
    </xdr:from>
    <xdr:to>
      <xdr:col>7</xdr:col>
      <xdr:colOff>2836068</xdr:colOff>
      <xdr:row>1757</xdr:row>
      <xdr:rowOff>2381</xdr:rowOff>
    </xdr:to>
    <xdr:pic>
      <xdr:nvPicPr>
        <xdr:cNvPr id="237364" name="Imagem 52" descr="REGISTRO DE MATERIAL.JPG"/>
        <xdr:cNvPicPr>
          <a:picLocks noChangeAspect="1"/>
        </xdr:cNvPicPr>
      </xdr:nvPicPr>
      <xdr:blipFill>
        <a:blip r:embed="rId26"/>
        <a:srcRect/>
        <a:stretch>
          <a:fillRect/>
        </a:stretch>
      </xdr:blipFill>
      <xdr:spPr>
        <a:xfrm>
          <a:off x="8096250" y="335556860"/>
          <a:ext cx="1054735" cy="590550"/>
        </a:xfrm>
        <a:prstGeom prst="rect">
          <a:avLst/>
        </a:prstGeom>
        <a:noFill/>
        <a:ln w="9525">
          <a:noFill/>
          <a:miter lim="800000"/>
          <a:headEnd/>
          <a:tailEnd/>
        </a:ln>
      </xdr:spPr>
    </xdr:pic>
    <xdr:clientData/>
  </xdr:twoCellAnchor>
  <xdr:twoCellAnchor editAs="oneCell">
    <xdr:from>
      <xdr:col>4</xdr:col>
      <xdr:colOff>276225</xdr:colOff>
      <xdr:row>1831</xdr:row>
      <xdr:rowOff>66675</xdr:rowOff>
    </xdr:from>
    <xdr:to>
      <xdr:col>6</xdr:col>
      <xdr:colOff>295275</xdr:colOff>
      <xdr:row>1834</xdr:row>
      <xdr:rowOff>11906</xdr:rowOff>
    </xdr:to>
    <xdr:pic>
      <xdr:nvPicPr>
        <xdr:cNvPr id="237365" name="Imagem 53" descr="LICENCA FUNCIONAMENTO MEDICAMENTO.JPG"/>
        <xdr:cNvPicPr>
          <a:picLocks noChangeAspect="1"/>
        </xdr:cNvPicPr>
      </xdr:nvPicPr>
      <xdr:blipFill>
        <a:blip r:embed="rId27"/>
        <a:srcRect/>
        <a:stretch>
          <a:fillRect/>
        </a:stretch>
      </xdr:blipFill>
      <xdr:spPr>
        <a:xfrm>
          <a:off x="4857750" y="351201990"/>
          <a:ext cx="1028700" cy="552450"/>
        </a:xfrm>
        <a:prstGeom prst="rect">
          <a:avLst/>
        </a:prstGeom>
        <a:noFill/>
        <a:ln w="9525">
          <a:noFill/>
          <a:miter lim="800000"/>
          <a:headEnd/>
          <a:tailEnd/>
        </a:ln>
      </xdr:spPr>
    </xdr:pic>
    <xdr:clientData/>
  </xdr:twoCellAnchor>
  <xdr:twoCellAnchor editAs="oneCell">
    <xdr:from>
      <xdr:col>5</xdr:col>
      <xdr:colOff>85725</xdr:colOff>
      <xdr:row>1886</xdr:row>
      <xdr:rowOff>152400</xdr:rowOff>
    </xdr:from>
    <xdr:to>
      <xdr:col>6</xdr:col>
      <xdr:colOff>428624</xdr:colOff>
      <xdr:row>1889</xdr:row>
      <xdr:rowOff>97631</xdr:rowOff>
    </xdr:to>
    <xdr:pic>
      <xdr:nvPicPr>
        <xdr:cNvPr id="237366" name="Imagem 54" descr="LICENCA FUNCIONAMENTO CORRELATOS.JPG"/>
        <xdr:cNvPicPr>
          <a:picLocks noChangeAspect="1"/>
        </xdr:cNvPicPr>
      </xdr:nvPicPr>
      <xdr:blipFill>
        <a:blip r:embed="rId28"/>
        <a:srcRect/>
        <a:stretch>
          <a:fillRect/>
        </a:stretch>
      </xdr:blipFill>
      <xdr:spPr>
        <a:xfrm>
          <a:off x="4972050" y="362428790"/>
          <a:ext cx="1047115" cy="552450"/>
        </a:xfrm>
        <a:prstGeom prst="rect">
          <a:avLst/>
        </a:prstGeom>
        <a:noFill/>
        <a:ln w="9525">
          <a:noFill/>
          <a:miter lim="800000"/>
          <a:headEnd/>
          <a:tailEnd/>
        </a:ln>
      </xdr:spPr>
    </xdr:pic>
    <xdr:clientData/>
  </xdr:twoCellAnchor>
  <xdr:twoCellAnchor editAs="oneCell">
    <xdr:from>
      <xdr:col>7</xdr:col>
      <xdr:colOff>2131217</xdr:colOff>
      <xdr:row>561</xdr:row>
      <xdr:rowOff>14289</xdr:rowOff>
    </xdr:from>
    <xdr:to>
      <xdr:col>8</xdr:col>
      <xdr:colOff>100011</xdr:colOff>
      <xdr:row>562</xdr:row>
      <xdr:rowOff>147764</xdr:rowOff>
    </xdr:to>
    <xdr:pic>
      <xdr:nvPicPr>
        <xdr:cNvPr id="237367" name="Imagem 37" descr="cod barra envelope proposta.jpg"/>
        <xdr:cNvPicPr>
          <a:picLocks noChangeAspect="1"/>
        </xdr:cNvPicPr>
      </xdr:nvPicPr>
      <xdr:blipFill>
        <a:blip r:embed="rId29"/>
        <a:srcRect/>
        <a:stretch>
          <a:fillRect/>
        </a:stretch>
      </xdr:blipFill>
      <xdr:spPr>
        <a:xfrm>
          <a:off x="8446135" y="108787565"/>
          <a:ext cx="1083310" cy="466725"/>
        </a:xfrm>
        <a:prstGeom prst="rect">
          <a:avLst/>
        </a:prstGeom>
        <a:noFill/>
        <a:ln w="9525">
          <a:noFill/>
          <a:miter lim="800000"/>
          <a:headEnd/>
          <a:tailEnd/>
        </a:ln>
      </xdr:spPr>
    </xdr:pic>
    <xdr:clientData/>
  </xdr:twoCellAnchor>
  <xdr:twoCellAnchor editAs="oneCell">
    <xdr:from>
      <xdr:col>7</xdr:col>
      <xdr:colOff>2047874</xdr:colOff>
      <xdr:row>579</xdr:row>
      <xdr:rowOff>273843</xdr:rowOff>
    </xdr:from>
    <xdr:to>
      <xdr:col>7</xdr:col>
      <xdr:colOff>3102768</xdr:colOff>
      <xdr:row>581</xdr:row>
      <xdr:rowOff>72021</xdr:rowOff>
    </xdr:to>
    <xdr:pic>
      <xdr:nvPicPr>
        <xdr:cNvPr id="237368" name="Imagem 39" descr="cod barra envelope hab.jpg"/>
        <xdr:cNvPicPr>
          <a:picLocks noChangeAspect="1"/>
        </xdr:cNvPicPr>
      </xdr:nvPicPr>
      <xdr:blipFill>
        <a:blip r:embed="rId30"/>
        <a:srcRect/>
        <a:stretch>
          <a:fillRect/>
        </a:stretch>
      </xdr:blipFill>
      <xdr:spPr>
        <a:xfrm>
          <a:off x="8362315" y="113343055"/>
          <a:ext cx="1055370" cy="464820"/>
        </a:xfrm>
        <a:prstGeom prst="rect">
          <a:avLst/>
        </a:prstGeom>
        <a:noFill/>
        <a:ln w="9525">
          <a:noFill/>
          <a:miter lim="800000"/>
          <a:headEnd/>
          <a:tailEnd/>
        </a:ln>
      </xdr:spPr>
    </xdr:pic>
    <xdr:clientData/>
  </xdr:twoCellAnchor>
  <xdr:oneCellAnchor>
    <xdr:from>
      <xdr:col>5</xdr:col>
      <xdr:colOff>264318</xdr:colOff>
      <xdr:row>91</xdr:row>
      <xdr:rowOff>142875</xdr:rowOff>
    </xdr:from>
    <xdr:ext cx="194454" cy="332231"/>
    <xdr:sp>
      <xdr:nvSpPr>
        <xdr:cNvPr id="37" name="CaixaDeTexto 36"/>
        <xdr:cNvSpPr txBox="1"/>
      </xdr:nvSpPr>
      <xdr:spPr>
        <a:xfrm>
          <a:off x="5150485" y="20020915"/>
          <a:ext cx="194310" cy="3321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twoCellAnchor>
    <xdr:from>
      <xdr:col>1</xdr:col>
      <xdr:colOff>59690</xdr:colOff>
      <xdr:row>621</xdr:row>
      <xdr:rowOff>35560</xdr:rowOff>
    </xdr:from>
    <xdr:to>
      <xdr:col>7</xdr:col>
      <xdr:colOff>2738755</xdr:colOff>
      <xdr:row>661</xdr:row>
      <xdr:rowOff>93980</xdr:rowOff>
    </xdr:to>
    <xdr:sp>
      <xdr:nvSpPr>
        <xdr:cNvPr id="3" name="CaixaDeTexto 2"/>
        <xdr:cNvSpPr txBox="1"/>
      </xdr:nvSpPr>
      <xdr:spPr>
        <a:xfrm>
          <a:off x="1316990" y="124354590"/>
          <a:ext cx="7736840" cy="9063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300" b="0">
              <a:solidFill>
                <a:schemeClr val="dk1"/>
              </a:solidFill>
              <a:effectLst/>
              <a:latin typeface="Arial" panose="020B0604020202020204" pitchFamily="7" charset="0"/>
              <a:ea typeface="+mn-ea"/>
              <a:cs typeface="Arial" panose="020B0604020202020204" pitchFamily="7" charset="0"/>
            </a:rPr>
            <a:t>A empresa </a:t>
          </a:r>
          <a:r>
            <a:rPr lang="pt-BR" sz="1300" b="1">
              <a:solidFill>
                <a:schemeClr val="dk1"/>
              </a:solidFill>
              <a:effectLst/>
              <a:latin typeface="Arial" panose="020B0604020202020204" pitchFamily="7" charset="0"/>
              <a:ea typeface="+mn-ea"/>
              <a:cs typeface="Arial" panose="020B0604020202020204" pitchFamily="7" charset="0"/>
            </a:rPr>
            <a:t>DROGAFONTE LTDA</a:t>
          </a:r>
          <a:r>
            <a:rPr lang="pt-BR" sz="1300" b="0">
              <a:solidFill>
                <a:schemeClr val="dk1"/>
              </a:solidFill>
              <a:effectLst/>
              <a:latin typeface="Arial" panose="020B0604020202020204" pitchFamily="7" charset="0"/>
              <a:ea typeface="+mn-ea"/>
              <a:cs typeface="Arial" panose="020B0604020202020204" pitchFamily="7" charset="0"/>
            </a:rPr>
            <a:t>, inscrita no </a:t>
          </a:r>
          <a:r>
            <a:rPr lang="pt-BR" sz="1300" b="1">
              <a:solidFill>
                <a:schemeClr val="dk1"/>
              </a:solidFill>
              <a:effectLst/>
              <a:latin typeface="Arial" panose="020B0604020202020204" pitchFamily="7" charset="0"/>
              <a:ea typeface="+mn-ea"/>
              <a:cs typeface="Arial" panose="020B0604020202020204" pitchFamily="7" charset="0"/>
            </a:rPr>
            <a:t>CNPJ nº 08.778.201/0001-26</a:t>
          </a:r>
          <a:r>
            <a:rPr lang="pt-BR" sz="1300" b="0">
              <a:solidFill>
                <a:schemeClr val="dk1"/>
              </a:solidFill>
              <a:effectLst/>
              <a:latin typeface="Arial" panose="020B0604020202020204" pitchFamily="7" charset="0"/>
              <a:ea typeface="+mn-ea"/>
              <a:cs typeface="Arial" panose="020B0604020202020204" pitchFamily="7" charset="0"/>
            </a:rPr>
            <a:t>, sediada na RODOVIA BR-101 NORTE, KM 56,6 – GALPÃO 01 E 02 – JARDIM PAULISTA, PAULISTA / PE, CEP 53.409-260, declara abaixo os dados do representante para confecção e assinatura de contrato:</a:t>
          </a:r>
          <a:endParaRPr lang="pt-BR" sz="1300" b="0">
            <a:solidFill>
              <a:schemeClr val="dk1"/>
            </a:solidFill>
            <a:effectLst/>
            <a:latin typeface="Arial" panose="020B0604020202020204" pitchFamily="7" charset="0"/>
            <a:ea typeface="+mn-ea"/>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u="sng">
              <a:solidFill>
                <a:schemeClr val="dk1"/>
              </a:solidFill>
              <a:effectLst/>
              <a:latin typeface="Arial" panose="020B0604020202020204" pitchFamily="7" charset="0"/>
              <a:ea typeface="+mn-ea"/>
              <a:cs typeface="Arial" panose="020B0604020202020204" pitchFamily="7" charset="0"/>
            </a:rPr>
            <a:t>DADOS DA EMPRESA</a:t>
          </a:r>
          <a:r>
            <a:rPr lang="pt-BR" sz="1300" u="sng">
              <a:solidFill>
                <a:schemeClr val="dk1"/>
              </a:solidFill>
              <a:effectLst/>
              <a:latin typeface="Arial" panose="020B0604020202020204" pitchFamily="7" charset="0"/>
              <a:ea typeface="+mn-ea"/>
              <a:cs typeface="Arial" panose="020B0604020202020204" pitchFamily="7" charset="0"/>
            </a:rPr>
            <a:t>:</a:t>
          </a:r>
          <a:endParaRPr lang="pt-BR" sz="1300" u="sng">
            <a:solidFill>
              <a:schemeClr val="dk1"/>
            </a:solidFill>
            <a:effectLst/>
            <a:latin typeface="Arial" panose="020B0604020202020204" pitchFamily="7" charset="0"/>
            <a:ea typeface="+mn-ea"/>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Razão Social: </a:t>
          </a:r>
          <a:r>
            <a:rPr lang="pt-BR" sz="1300">
              <a:solidFill>
                <a:schemeClr val="dk1"/>
              </a:solidFill>
              <a:effectLst/>
              <a:latin typeface="Arial" panose="020B0604020202020204" pitchFamily="7" charset="0"/>
              <a:ea typeface="+mn-ea"/>
              <a:cs typeface="Arial" panose="020B0604020202020204" pitchFamily="7" charset="0"/>
            </a:rPr>
            <a:t>Drogafonte LTDA</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CNPJ: </a:t>
          </a:r>
          <a:r>
            <a:rPr lang="pt-BR" sz="1300">
              <a:solidFill>
                <a:schemeClr val="dk1"/>
              </a:solidFill>
              <a:effectLst/>
              <a:latin typeface="Arial" panose="020B0604020202020204" pitchFamily="7" charset="0"/>
              <a:ea typeface="+mn-ea"/>
              <a:cs typeface="Arial" panose="020B0604020202020204" pitchFamily="7" charset="0"/>
            </a:rPr>
            <a:t>08.778.201/0001-26</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Endereço Comercial: </a:t>
          </a:r>
          <a:r>
            <a:rPr lang="pt-BR" sz="1300">
              <a:solidFill>
                <a:schemeClr val="dk1"/>
              </a:solidFill>
              <a:effectLst/>
              <a:latin typeface="Arial" panose="020B0604020202020204" pitchFamily="7" charset="0"/>
              <a:ea typeface="+mn-ea"/>
              <a:cs typeface="Arial" panose="020B0604020202020204" pitchFamily="7" charset="0"/>
            </a:rPr>
            <a:t>RODOVIA BR-101 NORTE, KM 56,6 – GALPÃO 01 E 02 – JARDIM PAULISTA, PAULISTA / PE, CEP 53.409-260.</a:t>
          </a:r>
          <a:endParaRPr lang="pt-BR" sz="1300" b="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Município: </a:t>
          </a:r>
          <a:r>
            <a:rPr lang="pt-BR" sz="1300">
              <a:solidFill>
                <a:schemeClr val="dk1"/>
              </a:solidFill>
              <a:effectLst/>
              <a:latin typeface="Arial" panose="020B0604020202020204" pitchFamily="7" charset="0"/>
              <a:ea typeface="+mn-ea"/>
              <a:cs typeface="Arial" panose="020B0604020202020204" pitchFamily="7" charset="0"/>
            </a:rPr>
            <a:t>Paulista</a:t>
          </a:r>
          <a:r>
            <a:rPr lang="pt-BR" sz="1300" b="1">
              <a:solidFill>
                <a:schemeClr val="dk1"/>
              </a:solidFill>
              <a:effectLst/>
              <a:latin typeface="Arial" panose="020B0604020202020204" pitchFamily="7" charset="0"/>
              <a:ea typeface="+mn-ea"/>
              <a:cs typeface="Arial" panose="020B0604020202020204" pitchFamily="7" charset="0"/>
            </a:rPr>
            <a:t> </a:t>
          </a:r>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U.F.: </a:t>
          </a:r>
          <a:r>
            <a:rPr lang="pt-BR" sz="1300">
              <a:solidFill>
                <a:schemeClr val="dk1"/>
              </a:solidFill>
              <a:effectLst/>
              <a:latin typeface="Arial" panose="020B0604020202020204" pitchFamily="7" charset="0"/>
              <a:ea typeface="+mn-ea"/>
              <a:cs typeface="Arial" panose="020B0604020202020204" pitchFamily="7" charset="0"/>
            </a:rPr>
            <a:t>PE</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Inscrição Estadual nº</a:t>
          </a:r>
          <a:r>
            <a:rPr lang="pt-BR" sz="1300">
              <a:solidFill>
                <a:schemeClr val="dk1"/>
              </a:solidFill>
              <a:effectLst/>
              <a:latin typeface="Arial" panose="020B0604020202020204" pitchFamily="7" charset="0"/>
              <a:ea typeface="+mn-ea"/>
              <a:cs typeface="Arial" panose="020B0604020202020204" pitchFamily="7" charset="0"/>
            </a:rPr>
            <a:t> 0096822-60 / </a:t>
          </a:r>
          <a:r>
            <a:rPr lang="pt-BR" sz="1300" b="1">
              <a:solidFill>
                <a:schemeClr val="dk1"/>
              </a:solidFill>
              <a:effectLst/>
              <a:latin typeface="Arial" panose="020B0604020202020204" pitchFamily="7" charset="0"/>
              <a:ea typeface="+mn-ea"/>
              <a:cs typeface="Arial" panose="020B0604020202020204" pitchFamily="7" charset="0"/>
            </a:rPr>
            <a:t>Inscrição Municipal nº</a:t>
          </a:r>
          <a:r>
            <a:rPr lang="pt-BR" sz="1300">
              <a:solidFill>
                <a:schemeClr val="dk1"/>
              </a:solidFill>
              <a:effectLst/>
              <a:latin typeface="Arial" panose="020B0604020202020204" pitchFamily="7" charset="0"/>
              <a:ea typeface="+mn-ea"/>
              <a:cs typeface="Arial" panose="020B0604020202020204" pitchFamily="7" charset="0"/>
            </a:rPr>
            <a:t> 110.199-4</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FONE: </a:t>
          </a:r>
          <a:r>
            <a:rPr lang="pt-BR" sz="1300">
              <a:solidFill>
                <a:schemeClr val="dk1"/>
              </a:solidFill>
              <a:effectLst/>
              <a:latin typeface="Arial" panose="020B0604020202020204" pitchFamily="7" charset="0"/>
              <a:ea typeface="+mn-ea"/>
              <a:cs typeface="Arial" panose="020B0604020202020204" pitchFamily="7" charset="0"/>
            </a:rPr>
            <a:t>(081) 2102-1819 / 1815 / 1836</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FAX: </a:t>
          </a:r>
          <a:r>
            <a:rPr lang="pt-BR" sz="1300">
              <a:solidFill>
                <a:schemeClr val="dk1"/>
              </a:solidFill>
              <a:effectLst/>
              <a:latin typeface="Arial" panose="020B0604020202020204" pitchFamily="7" charset="0"/>
              <a:ea typeface="+mn-ea"/>
              <a:cs typeface="Arial" panose="020B0604020202020204" pitchFamily="7" charset="0"/>
            </a:rPr>
            <a:t>(081) 2102-1844</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E-mail: </a:t>
          </a:r>
          <a:r>
            <a:rPr lang="pt-BR" sz="1500" u="sng">
              <a:effectLst/>
              <a:sym typeface="+mn-ea"/>
            </a:rPr>
            <a:t>adryano.medeiros@drogafonte.com.br</a:t>
          </a:r>
          <a:endParaRPr lang="pt-BR" sz="1300">
            <a:solidFill>
              <a:schemeClr val="dk1"/>
            </a:solidFill>
            <a:effectLst/>
            <a:latin typeface="Arial" panose="020B0604020202020204" pitchFamily="7" charset="0"/>
            <a:ea typeface="+mn-ea"/>
            <a:cs typeface="Arial" panose="020B0604020202020204" pitchFamily="7" charset="0"/>
          </a:endParaRPr>
        </a:p>
        <a:p>
          <a:pPr marL="0" marR="0" lvl="0" indent="0" algn="just" defTabSz="914400" eaLnBrk="1" fontAlgn="auto" latinLnBrk="0" hangingPunct="1">
            <a:lnSpc>
              <a:spcPct val="100000"/>
            </a:lnSpc>
            <a:spcBef>
              <a:spcPts val="0"/>
            </a:spcBef>
            <a:spcAft>
              <a:spcPts val="0"/>
            </a:spcAft>
            <a:buClrTx/>
            <a:buSzTx/>
            <a:buFontTx/>
            <a:buNone/>
            <a:defRPr/>
          </a:pPr>
          <a:r>
            <a:rPr lang="pt-BR" sz="1300" b="1">
              <a:solidFill>
                <a:schemeClr val="dk1"/>
              </a:solidFill>
              <a:effectLst/>
              <a:latin typeface="Arial" panose="020B0604020202020204" pitchFamily="7" charset="0"/>
              <a:ea typeface="+mn-ea"/>
              <a:cs typeface="Arial" panose="020B0604020202020204" pitchFamily="7" charset="0"/>
            </a:rPr>
            <a:t>E-mail: </a:t>
          </a:r>
          <a:r>
            <a:rPr lang="pt-BR" sz="1300" u="sng">
              <a:solidFill>
                <a:schemeClr val="dk1"/>
              </a:solidFill>
              <a:effectLst/>
              <a:latin typeface="Arial" panose="020B0604020202020204" pitchFamily="7" charset="0"/>
              <a:ea typeface="+mn-ea"/>
              <a:cs typeface="Arial" panose="020B0604020202020204" pitchFamily="7" charset="0"/>
            </a:rPr>
            <a:t>sac@drogafonte.com.b</a:t>
          </a:r>
          <a:r>
            <a:rPr lang="pt-BR" sz="1300">
              <a:solidFill>
                <a:schemeClr val="dk1"/>
              </a:solidFill>
              <a:effectLst/>
              <a:latin typeface="Arial" panose="020B0604020202020204" pitchFamily="7" charset="0"/>
              <a:ea typeface="+mn-ea"/>
              <a:cs typeface="Arial" panose="020B0604020202020204" pitchFamily="7" charset="0"/>
            </a:rPr>
            <a:t>r / </a:t>
          </a:r>
          <a:r>
            <a:rPr lang="pt-BR" sz="1500" u="sng">
              <a:effectLst/>
              <a:sym typeface="+mn-ea"/>
            </a:rPr>
            <a:t>contrato@drogafonte.com.br</a:t>
          </a:r>
          <a:r>
            <a:rPr lang="pt-BR" sz="1500">
              <a:effectLst/>
              <a:sym typeface="+mn-ea"/>
            </a:rPr>
            <a:t> </a:t>
          </a:r>
          <a:endParaRPr lang="pt-BR" sz="1300">
            <a:effectLst/>
            <a:latin typeface="Arial" panose="020B0604020202020204" pitchFamily="7" charset="0"/>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Banco do Brasil: </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Agência: </a:t>
          </a:r>
          <a:r>
            <a:rPr lang="pt-BR" sz="1300">
              <a:solidFill>
                <a:schemeClr val="dk1"/>
              </a:solidFill>
              <a:effectLst/>
              <a:latin typeface="Arial" panose="020B0604020202020204" pitchFamily="7" charset="0"/>
              <a:ea typeface="+mn-ea"/>
              <a:cs typeface="Arial" panose="020B0604020202020204" pitchFamily="7" charset="0"/>
            </a:rPr>
            <a:t>3433-9</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Conta Corrente: </a:t>
          </a:r>
          <a:r>
            <a:rPr lang="pt-BR" sz="1300">
              <a:solidFill>
                <a:schemeClr val="dk1"/>
              </a:solidFill>
              <a:effectLst/>
              <a:latin typeface="Arial" panose="020B0604020202020204" pitchFamily="7" charset="0"/>
              <a:ea typeface="+mn-ea"/>
              <a:cs typeface="Arial" panose="020B0604020202020204" pitchFamily="7" charset="0"/>
            </a:rPr>
            <a:t>nº 13.705-7</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Cód. Do Banco</a:t>
          </a:r>
          <a:r>
            <a:rPr lang="pt-BR" sz="1300">
              <a:solidFill>
                <a:schemeClr val="dk1"/>
              </a:solidFill>
              <a:effectLst/>
              <a:latin typeface="Arial" panose="020B0604020202020204" pitchFamily="7" charset="0"/>
              <a:ea typeface="+mn-ea"/>
              <a:cs typeface="Arial" panose="020B0604020202020204" pitchFamily="7" charset="0"/>
            </a:rPr>
            <a:t>: 001</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Sigla:</a:t>
          </a:r>
          <a:r>
            <a:rPr lang="pt-BR" sz="1300">
              <a:solidFill>
                <a:schemeClr val="dk1"/>
              </a:solidFill>
              <a:effectLst/>
              <a:latin typeface="Arial" panose="020B0604020202020204" pitchFamily="7" charset="0"/>
              <a:ea typeface="+mn-ea"/>
              <a:cs typeface="Arial" panose="020B0604020202020204" pitchFamily="7" charset="0"/>
            </a:rPr>
            <a:t> BB</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Nome da Agência:</a:t>
          </a:r>
          <a:r>
            <a:rPr lang="pt-BR" sz="1300">
              <a:solidFill>
                <a:schemeClr val="dk1"/>
              </a:solidFill>
              <a:effectLst/>
              <a:latin typeface="Arial" panose="020B0604020202020204" pitchFamily="7" charset="0"/>
              <a:ea typeface="+mn-ea"/>
              <a:cs typeface="Arial" panose="020B0604020202020204" pitchFamily="7" charset="0"/>
            </a:rPr>
            <a:t> Empresarial Recife</a:t>
          </a:r>
          <a:r>
            <a:rPr lang="pt-BR" sz="1300" b="1">
              <a:solidFill>
                <a:schemeClr val="dk1"/>
              </a:solidFill>
              <a:effectLst/>
              <a:latin typeface="Arial" panose="020B0604020202020204" pitchFamily="7" charset="0"/>
              <a:ea typeface="+mn-ea"/>
              <a:cs typeface="Arial" panose="020B0604020202020204" pitchFamily="7" charset="0"/>
            </a:rPr>
            <a:t> </a:t>
          </a:r>
          <a:endParaRPr lang="pt-BR" sz="1300">
            <a:effectLst/>
            <a:latin typeface="Arial" panose="020B0604020202020204" pitchFamily="7" charset="0"/>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600" b="1" u="sng">
              <a:effectLst/>
              <a:sym typeface="+mn-ea"/>
            </a:rPr>
            <a:t>DADOS DO REPRESENTANTE LEGAL PARA ASSINATURA DE CONTRATO </a:t>
          </a:r>
          <a:endParaRPr lang="pt-BR" sz="1600">
            <a:solidFill>
              <a:schemeClr val="dk1"/>
            </a:solidFill>
            <a:effectLst/>
            <a:latin typeface="+mn-lt"/>
            <a:ea typeface="+mn-ea"/>
            <a:cs typeface="+mn-cs"/>
          </a:endParaRPr>
        </a:p>
        <a:p>
          <a:pPr algn="just"/>
          <a:r>
            <a:rPr lang="pt-BR" sz="1500" b="1">
              <a:effectLst/>
              <a:sym typeface="+mn-ea"/>
            </a:rPr>
            <a:t>NOME: </a:t>
          </a:r>
          <a:r>
            <a:rPr lang="pt-BR" sz="1500">
              <a:effectLst/>
              <a:sym typeface="+mn-ea"/>
            </a:rPr>
            <a:t>ADRYANO LUCCAS MEDEIROS DE ASSIS</a:t>
          </a:r>
          <a:endParaRPr lang="pt-BR" sz="1500">
            <a:solidFill>
              <a:schemeClr val="dk1"/>
            </a:solidFill>
            <a:effectLst/>
            <a:latin typeface="+mn-lt"/>
            <a:ea typeface="+mn-ea"/>
            <a:cs typeface="+mn-cs"/>
          </a:endParaRPr>
        </a:p>
        <a:p>
          <a:pPr algn="just"/>
          <a:r>
            <a:rPr lang="pt-BR" sz="1500" b="1">
              <a:effectLst/>
              <a:sym typeface="+mn-ea"/>
            </a:rPr>
            <a:t>RG Nº </a:t>
          </a:r>
          <a:r>
            <a:rPr lang="pt-BR" sz="1500">
              <a:effectLst/>
              <a:sym typeface="+mn-ea"/>
            </a:rPr>
            <a:t>7.427.695 SDS/PE</a:t>
          </a:r>
          <a:endParaRPr lang="pt-BR" sz="1500">
            <a:solidFill>
              <a:schemeClr val="dk1"/>
            </a:solidFill>
            <a:effectLst/>
            <a:latin typeface="+mn-lt"/>
            <a:ea typeface="+mn-ea"/>
            <a:cs typeface="+mn-cs"/>
          </a:endParaRPr>
        </a:p>
        <a:p>
          <a:pPr algn="just"/>
          <a:r>
            <a:rPr lang="pt-BR" sz="1500" b="1">
              <a:effectLst/>
              <a:sym typeface="+mn-ea"/>
            </a:rPr>
            <a:t>CPF Nº</a:t>
          </a:r>
          <a:r>
            <a:rPr lang="pt-BR" sz="1500">
              <a:effectLst/>
              <a:sym typeface="+mn-ea"/>
            </a:rPr>
            <a:t> 072.180.034-35</a:t>
          </a:r>
          <a:endParaRPr lang="pt-BR" sz="1500">
            <a:solidFill>
              <a:schemeClr val="dk1"/>
            </a:solidFill>
            <a:effectLst/>
            <a:latin typeface="+mn-lt"/>
            <a:ea typeface="+mn-ea"/>
            <a:cs typeface="+mn-cs"/>
          </a:endParaRPr>
        </a:p>
        <a:p>
          <a:pPr algn="just"/>
          <a:r>
            <a:rPr lang="pt-BR" sz="1500" b="1">
              <a:effectLst/>
              <a:sym typeface="+mn-ea"/>
            </a:rPr>
            <a:t>ENDEREÇO PROFISSIONAL</a:t>
          </a:r>
          <a:r>
            <a:rPr lang="pt-BR" sz="1500">
              <a:effectLst/>
              <a:sym typeface="+mn-ea"/>
            </a:rPr>
            <a:t>: RUA BARÃO DE BONITO, 408 - BAIRRO: VÁRZEA - RECIFE/PE - CEP: 50740-080  </a:t>
          </a:r>
          <a:endParaRPr lang="pt-BR" sz="1500">
            <a:solidFill>
              <a:schemeClr val="dk1"/>
            </a:solidFill>
            <a:effectLst/>
            <a:latin typeface="+mn-lt"/>
            <a:ea typeface="+mn-ea"/>
            <a:cs typeface="+mn-cs"/>
          </a:endParaRPr>
        </a:p>
        <a:p>
          <a:pPr algn="just"/>
          <a:r>
            <a:rPr lang="pt-BR" sz="1500" b="1">
              <a:effectLst/>
              <a:sym typeface="+mn-ea"/>
            </a:rPr>
            <a:t>ESTADO CIVIL:</a:t>
          </a:r>
          <a:r>
            <a:rPr lang="pt-BR" sz="1500">
              <a:effectLst/>
              <a:sym typeface="+mn-ea"/>
            </a:rPr>
            <a:t> SOLTEIRO</a:t>
          </a:r>
          <a:endParaRPr lang="pt-BR" sz="1500">
            <a:solidFill>
              <a:schemeClr val="dk1"/>
            </a:solidFill>
            <a:effectLst/>
            <a:latin typeface="+mn-lt"/>
            <a:ea typeface="+mn-ea"/>
            <a:cs typeface="+mn-cs"/>
          </a:endParaRPr>
        </a:p>
        <a:p>
          <a:pPr algn="just"/>
          <a:r>
            <a:rPr lang="pt-BR" sz="1500" b="1">
              <a:effectLst/>
              <a:sym typeface="+mn-ea"/>
            </a:rPr>
            <a:t>QUALIFICAÇÃO:</a:t>
          </a:r>
          <a:r>
            <a:rPr lang="pt-BR" sz="1500">
              <a:effectLst/>
              <a:sym typeface="+mn-ea"/>
            </a:rPr>
            <a:t> GERENTE DE FATURAMENTO E CONTRATO</a:t>
          </a:r>
          <a:endParaRPr lang="pt-BR" sz="1500">
            <a:solidFill>
              <a:schemeClr val="dk1"/>
            </a:solidFill>
            <a:effectLst/>
            <a:latin typeface="+mn-lt"/>
            <a:ea typeface="+mn-ea"/>
            <a:cs typeface="+mn-cs"/>
          </a:endParaRPr>
        </a:p>
        <a:p>
          <a:pPr algn="just"/>
          <a:r>
            <a:rPr lang="pt-BR" sz="1500" b="1">
              <a:effectLst/>
              <a:sym typeface="+mn-ea"/>
            </a:rPr>
            <a:t>NACIONALIDADE: </a:t>
          </a:r>
          <a:r>
            <a:rPr lang="pt-BR" sz="1500">
              <a:effectLst/>
              <a:sym typeface="+mn-ea"/>
            </a:rPr>
            <a:t>BRASILEIRO</a:t>
          </a:r>
          <a:endParaRPr lang="pt-BR" sz="1500">
            <a:solidFill>
              <a:schemeClr val="dk1"/>
            </a:solidFill>
            <a:effectLst/>
            <a:latin typeface="+mn-lt"/>
            <a:ea typeface="+mn-ea"/>
            <a:cs typeface="+mn-cs"/>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endParaRPr lang="pt-BR" sz="1300">
            <a:latin typeface="Arial" panose="020B0604020202020204" pitchFamily="7" charset="0"/>
            <a:cs typeface="Arial" panose="020B0604020202020204" pitchFamily="7" charset="0"/>
          </a:endParaRPr>
        </a:p>
      </xdr:txBody>
    </xdr:sp>
    <xdr:clientData/>
  </xdr:twoCellAnchor>
  <xdr:twoCellAnchor editAs="oneCell">
    <xdr:from>
      <xdr:col>0</xdr:col>
      <xdr:colOff>71438</xdr:colOff>
      <xdr:row>0</xdr:row>
      <xdr:rowOff>47628</xdr:rowOff>
    </xdr:from>
    <xdr:to>
      <xdr:col>1</xdr:col>
      <xdr:colOff>1611622</xdr:colOff>
      <xdr:row>2</xdr:row>
      <xdr:rowOff>178870</xdr:rowOff>
    </xdr:to>
    <xdr:pic>
      <xdr:nvPicPr>
        <xdr:cNvPr id="35" name="Imagem 34"/>
        <xdr:cNvPicPr>
          <a:picLocks noChangeAspect="1"/>
        </xdr:cNvPicPr>
      </xdr:nvPicPr>
      <xdr:blipFill>
        <a:blip r:embed="rId31" cstate="print">
          <a:extLst>
            <a:ext uri="{28A0092B-C50C-407E-A947-70E740481C1C}">
              <a14:useLocalDpi xmlns:a14="http://schemas.microsoft.com/office/drawing/2010/main" val="0"/>
            </a:ext>
          </a:extLst>
        </a:blip>
        <a:srcRect t="16000" b="10400"/>
        <a:stretch>
          <a:fillRect/>
        </a:stretch>
      </xdr:blipFill>
      <xdr:spPr>
        <a:xfrm>
          <a:off x="71120" y="47625"/>
          <a:ext cx="2797175" cy="53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880745</xdr:colOff>
      <xdr:row>86</xdr:row>
      <xdr:rowOff>82550</xdr:rowOff>
    </xdr:from>
    <xdr:to>
      <xdr:col>8</xdr:col>
      <xdr:colOff>487680</xdr:colOff>
      <xdr:row>138</xdr:row>
      <xdr:rowOff>46990</xdr:rowOff>
    </xdr:to>
    <xdr:sp>
      <xdr:nvSpPr>
        <xdr:cNvPr id="36" name="CaixaDeTexto 35"/>
        <xdr:cNvSpPr txBox="1"/>
      </xdr:nvSpPr>
      <xdr:spPr>
        <a:xfrm>
          <a:off x="880745" y="18947765"/>
          <a:ext cx="9036685" cy="106000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400">
              <a:solidFill>
                <a:schemeClr val="dk1"/>
              </a:solidFill>
              <a:effectLst/>
              <a:latin typeface="Arial" panose="020B0604020202020204" pitchFamily="7" charset="0"/>
              <a:ea typeface="+mn-ea"/>
              <a:cs typeface="Arial" panose="020B0604020202020204" pitchFamily="7" charset="0"/>
            </a:rPr>
            <a:t>A empresa </a:t>
          </a:r>
          <a:r>
            <a:rPr lang="pt-BR" sz="1400" b="1">
              <a:solidFill>
                <a:schemeClr val="dk1"/>
              </a:solidFill>
              <a:effectLst/>
              <a:latin typeface="Arial" panose="020B0604020202020204" pitchFamily="7" charset="0"/>
              <a:ea typeface="+mn-ea"/>
              <a:cs typeface="Arial" panose="020B0604020202020204" pitchFamily="7" charset="0"/>
            </a:rPr>
            <a:t>DROGAFONTE LTDA.</a:t>
          </a:r>
          <a:r>
            <a:rPr lang="pt-BR" sz="1400">
              <a:solidFill>
                <a:schemeClr val="dk1"/>
              </a:solidFill>
              <a:effectLst/>
              <a:latin typeface="Arial" panose="020B0604020202020204" pitchFamily="7" charset="0"/>
              <a:ea typeface="+mn-ea"/>
              <a:cs typeface="Arial" panose="020B0604020202020204" pitchFamily="7" charset="0"/>
            </a:rPr>
            <a:t>, pessoa jurídica de direito privado, atuante no ramo de distribuição de medicamentos, estabelecido na RODOVIA BR-101 NORTE, KM 56,6</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GALPÃO 01 E 02</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JARDIM PAULISTA, PAULISTA / PE, CEP 53.409-260, devidamente cadastrada no CNPJ/MF sob nº 08.778.201/0001-26, através do seu representante legal infra abaixo assinado:</a:t>
          </a:r>
          <a:endParaRPr lang="pt-BR" sz="1400">
            <a:solidFill>
              <a:schemeClr val="dk1"/>
            </a:solidFill>
            <a:effectLst/>
            <a:latin typeface="Arial" panose="020B0604020202020204" pitchFamily="7" charset="0"/>
            <a:ea typeface="+mn-ea"/>
            <a:cs typeface="Arial" panose="020B0604020202020204" pitchFamily="7" charset="0"/>
          </a:endParaRPr>
        </a:p>
        <a:p>
          <a:pPr algn="just"/>
          <a:r>
            <a:rPr lang="pt-BR" sz="1400">
              <a:solidFill>
                <a:schemeClr val="dk1"/>
              </a:solidFill>
              <a:effectLst/>
              <a:latin typeface="Arial" panose="020B0604020202020204" pitchFamily="7" charset="0"/>
              <a:ea typeface="+mn-ea"/>
              <a:cs typeface="Arial" panose="020B0604020202020204" pitchFamily="7" charset="0"/>
            </a:rPr>
            <a:t> </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cumpre plenamente os requisitos para sua habilitação no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até a presente data inexistem fatos impeditivos para sua habilitação no presente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na qualidade de proponente do procedimento licitatório, que não fomos declarados inidôneos para licitar ou contratar com o Poder Público, em qualquer de suas esferas.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para fins do disposto no Inciso V do art. 27 da Lei Nº 8.666 de 21 de junho de 1993, acrescido pela Lei Nº 9854 de 27 de outubro de 1999, que não emprega menor de 18 anos, no trabalho noturno, perigoso ou insalubre e não emprega menor de 16 anos.</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Ressalva: Emprega menor, a partir de 14 anos, na condição de aprendiz (X)</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não possui, em sua cadeia produtiva, empregados executando trabalho degradante ou</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forçado, observando o disposto nos incisos III e IV do Art. 1º e no inciso III do Art. 5º da Constituição Federal.</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tomou conhecimento de todas as informações para o cumprimento das obrigações que constituem objeto da presente licitação.</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expressamente que nos preços contidos na proposta escrita e naqueles que porventura, vierem a ser ofertados por meio de lances verbais, estão inclusos todos os custos diretos e indiretos, tributos incidentes, taxas de administração, materiais, serviços, encargos sociais, trabalhistas, seguros lucros e outros necessários ao cumprimento integral do objeto deste edital e seus anexos. Quaisquer tributos, custos de despesas direitos ou indiretos omitidos da proposta ou incorretamente cotados serão considerados como inclusos nos preços não sendo aceitos pleitos de acréscimos a esse ou qualquer titulo, devendo os materiais ser entregues sem ônus adicionais. </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atendemos as exigências editalícias no que tange a prazo de entrega, prazo de pagamento, validade de proposta e validade de produtos conforme estabelecido no edital do presente certame. E ainda haja que divergências entre propostas e exigências do Edital, ou omissões destas informações (</a:t>
          </a:r>
          <a:r>
            <a:rPr lang="pt-BR" sz="1400" i="1">
              <a:solidFill>
                <a:schemeClr val="dk1"/>
              </a:solidFill>
              <a:effectLst/>
              <a:latin typeface="Arial" panose="020B0604020202020204" pitchFamily="7" charset="0"/>
              <a:ea typeface="+mn-ea"/>
              <a:cs typeface="Arial" panose="020B0604020202020204" pitchFamily="7" charset="0"/>
            </a:rPr>
            <a:t>prazo de validade da proposta, prazo de validade dos produtos, prazo de entrega e prazo de pagamento) serão considerados como aceito o disposto no Edital.</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penalidades da Lei, da inexistência de qualquer vinculo de natureza técnica, comercial, econômica, financeira ou trabalhista, entre si e os responsáveis pela licitação, quer direta ou indiretamente.</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não possui entre seus sócios e nem em seu quadro de funcionários, pessoas com qualquer vínculo empregatício com a Administração Pública.</a:t>
          </a:r>
          <a:endParaRPr lang="pt-BR" sz="1400">
            <a:solidFill>
              <a:schemeClr val="dk1"/>
            </a:solidFill>
            <a:effectLst/>
            <a:latin typeface="Arial" panose="020B0604020202020204" pitchFamily="7" charset="0"/>
            <a:ea typeface="+mn-ea"/>
            <a:cs typeface="Arial" panose="020B0604020202020204" pitchFamily="7" charset="0"/>
          </a:endParaRPr>
        </a:p>
        <a:p>
          <a:pPr algn="just"/>
          <a:endParaRPr lang="pt-BR" sz="1400">
            <a:solidFill>
              <a:schemeClr val="dk1"/>
            </a:solidFill>
            <a:effectLst/>
            <a:latin typeface="Arial" panose="020B0604020202020204" pitchFamily="7" charset="0"/>
            <a:ea typeface="+mn-ea"/>
            <a:cs typeface="Arial" panose="020B0604020202020204" pitchFamily="7" charset="0"/>
          </a:endParaRPr>
        </a:p>
      </xdr:txBody>
    </xdr:sp>
    <xdr:clientData/>
  </xdr:twoCellAnchor>
  <xdr:twoCellAnchor>
    <xdr:from>
      <xdr:col>0</xdr:col>
      <xdr:colOff>1200785</xdr:colOff>
      <xdr:row>702</xdr:row>
      <xdr:rowOff>56515</xdr:rowOff>
    </xdr:from>
    <xdr:to>
      <xdr:col>7</xdr:col>
      <xdr:colOff>3058160</xdr:colOff>
      <xdr:row>724</xdr:row>
      <xdr:rowOff>9525</xdr:rowOff>
    </xdr:to>
    <xdr:sp>
      <xdr:nvSpPr>
        <xdr:cNvPr id="2" name="Caixa de Texto 1"/>
        <xdr:cNvSpPr txBox="1"/>
      </xdr:nvSpPr>
      <xdr:spPr>
        <a:xfrm>
          <a:off x="1200785" y="141685645"/>
          <a:ext cx="8172450" cy="4409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p>
          <a:pPr algn="just"/>
          <a:r>
            <a:rPr lang="pt-BR" altLang="en-US" sz="1400"/>
            <a:t>A empresa </a:t>
          </a:r>
          <a:r>
            <a:rPr lang="pt-BR" altLang="en-US" sz="1400" b="1"/>
            <a:t>DROGAFONTE LTDA</a:t>
          </a:r>
          <a:r>
            <a:rPr lang="pt-BR" altLang="en-US" sz="1400"/>
            <a:t>, inscrita no CNPJ sob o n.º 08.778.201/0001-26, sediada RODOVIA BR-101 NORTE, KM 56,6, GALPAO 01 E 02, JARDIM PAULISTA – PAULISTA PE. CEP: 53.409-260, DECLARA, sob as penas da Lei que atende às exigências do edital quanto à habilitação para os fins previstos no PREGÃO PRESENCIAL – SRP N.º 01/2026, bem como:</a:t>
          </a:r>
          <a:endParaRPr lang="pt-BR" altLang="en-US" sz="1400"/>
        </a:p>
        <a:p>
          <a:pPr algn="just"/>
          <a:r>
            <a:rPr lang="pt-BR" altLang="en-US" sz="1400"/>
            <a:t>I- Está em situação regular perante a Fazenda Nacional, a Seguridade Social - INSS e o Fundo de Garantia de Tempo de Serviço – FGTS, bem como, atende às exigências do Contrato quanto à habilitação jurídica para os fins do PREGÃO PRESENCIAL – SRP N.º 01/2026.</a:t>
          </a:r>
          <a:endParaRPr lang="pt-BR" altLang="en-US" sz="1400"/>
        </a:p>
        <a:p>
          <a:pPr algn="just"/>
          <a:r>
            <a:rPr lang="pt-BR" altLang="en-US" sz="1400"/>
            <a:t>II - Que não está impedida de participar de licitações ou contratar com esta Administração Pública Municipal, Direta ou Indireta e que não é declarada inidônea pelo Poder Público, de quaisquer esferas da Federação. Não se encontra, nos termos da legislação em vigor ou do Pregão, sujeito a qualquer outro fato ou circunstância que possa impedir a sua regular participação na presente licitação, ou a eventual contratação que deste procedimento possa decorrer.</a:t>
          </a:r>
          <a:endParaRPr lang="pt-BR" altLang="en-US" sz="1400"/>
        </a:p>
        <a:p>
          <a:pPr algn="just"/>
          <a:r>
            <a:rPr lang="pt-BR" altLang="en-US" sz="1400"/>
            <a:t>III – Estou ciente de que, se a empresa torna-se vencedora do presente certame, em casos de inexecução parcial ou total das obrigações assumidas neste PREGÃO PRESENCIAL – SRP N.º 01/2026, ensejará na rescisão dos termos acordados, com a possibilidade da Administração, garantida a ampla defesa e o contraditório, aplicar as sanções administrativas cabíveis.</a:t>
          </a:r>
          <a:endParaRPr lang="pt-BR" altLang="en-US" sz="1400"/>
        </a:p>
      </xdr:txBody>
    </xdr:sp>
    <xdr:clientData/>
  </xdr:twoCellAnchor>
  <xdr:twoCellAnchor>
    <xdr:from>
      <xdr:col>0</xdr:col>
      <xdr:colOff>650240</xdr:colOff>
      <xdr:row>777</xdr:row>
      <xdr:rowOff>6350</xdr:rowOff>
    </xdr:from>
    <xdr:to>
      <xdr:col>9</xdr:col>
      <xdr:colOff>8255</xdr:colOff>
      <xdr:row>796</xdr:row>
      <xdr:rowOff>92075</xdr:rowOff>
    </xdr:to>
    <xdr:sp>
      <xdr:nvSpPr>
        <xdr:cNvPr id="4" name="Caixa de Texto 3"/>
        <xdr:cNvSpPr txBox="1"/>
      </xdr:nvSpPr>
      <xdr:spPr>
        <a:xfrm>
          <a:off x="650240" y="153245820"/>
          <a:ext cx="9775825" cy="104127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pt-BR">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just"/>
          <a:r>
            <a:rPr lang="pt-BR" altLang="en-US" sz="1400"/>
            <a:t>A empresa </a:t>
          </a:r>
          <a:r>
            <a:rPr lang="pt-BR" altLang="en-US" sz="1400" b="1"/>
            <a:t>DROGAFONTE LTDA</a:t>
          </a:r>
          <a:r>
            <a:rPr lang="pt-BR" altLang="en-US" sz="1400"/>
            <a:t>, inscrita no CNPJ sob o n.º 08.778.201/0001-26, sediada RODOVIA BR-101 NORTE, KM 56,6, GALPAO 01 E 02, JARDIM PAULISTA – PAULISTA PE. CEP: 53.409-260, através de seu representante legal infra-assinado, que:</a:t>
          </a:r>
          <a:endParaRPr lang="pt-BR" altLang="en-US" sz="1400"/>
        </a:p>
        <a:p>
          <a:pPr algn="just"/>
          <a:endParaRPr lang="pt-BR" altLang="en-US" sz="1400"/>
        </a:p>
        <a:p>
          <a:pPr algn="just"/>
          <a:r>
            <a:rPr lang="pt-BR" altLang="en-US" sz="1400"/>
            <a:t>1 - Declaramos, para os devidos fins que a Empresa atende todas as condições de habilitação, conhece, aceita e se submete a todas às condições estabelecidas no Edital e seus anexos, ressalvando-se o direito recursal, bem como, às disposições técnicas e oficiais, tendo recebido todos os documentos e informações necessárias para o cumprimento integral e pleno das obrigações assumidas, relativas à licitação.</a:t>
          </a:r>
          <a:endParaRPr lang="pt-BR" altLang="en-US" sz="1400"/>
        </a:p>
        <a:p>
          <a:pPr algn="just"/>
          <a:r>
            <a:rPr lang="pt-BR" altLang="en-US" sz="1400"/>
            <a:t>2 - Declaramos, para todos os fins que não possui em seu quadro permanente de pessoal, empregados menores de 18 (dezoito) anos, em trabalho noturno, perigoso ou insalubre, ou ainda, de 16 (dezesseis) anos, em qualquer trabalho, salvo na condição de aprendiz, a partir de 14 (quatorze) anos, nos termos do inciso XXXIII, art. 7°, da Constituição Federal de 1988, relativo à proibição do trabalho do menor. (Lei Federal nº 9.854/1999)</a:t>
          </a:r>
          <a:endParaRPr lang="pt-BR" altLang="en-US" sz="1400"/>
        </a:p>
        <a:p>
          <a:pPr algn="just"/>
          <a:r>
            <a:rPr lang="pt-BR" altLang="en-US" sz="1400"/>
            <a:t>3 - Declaramos, para fins que até a presente data inexistem fatos impeditivos quanto à nossa participação em licitações ou contratações com a Administração Pública Federal, Estadual ou Municipal.</a:t>
          </a:r>
          <a:endParaRPr lang="pt-BR" altLang="en-US" sz="1400"/>
        </a:p>
        <a:p>
          <a:pPr algn="just"/>
          <a:r>
            <a:rPr lang="pt-BR" altLang="en-US" sz="1400"/>
            <a:t>4 - Declaramos, para todos os fins que a empresa não foi declarada inidônea por nenhum órgão público de qualquer esfera de governo, estando apta a contratar com o poder público.</a:t>
          </a:r>
          <a:endParaRPr lang="pt-BR" altLang="en-US" sz="1400"/>
        </a:p>
        <a:p>
          <a:pPr algn="just"/>
          <a:r>
            <a:rPr lang="pt-BR" altLang="en-US" sz="1400"/>
            <a:t>5 - Declaramos, sob as penas da Lei, para os fins requeridos no inciso III, do artigo 7º da Lei n.º14.133/2021, que não sejam cônjuge ou companheiro de licitantes ou contratados habituais da Administração nem tenham com eles vínculo de parentesco, colateral ou por afinidade, até o terceiro grau, ou de natureza técnica, comercial, econômica, financeira, trabalhista e civil.</a:t>
          </a:r>
          <a:endParaRPr lang="pt-BR" altLang="en-US" sz="1400"/>
        </a:p>
        <a:p>
          <a:pPr algn="just"/>
          <a:r>
            <a:rPr lang="pt-BR" altLang="en-US" sz="1400"/>
            <a:t>6 - DECLARA, sob as penas da lei, que não possui em sua cadeia produtiva, empregados executando trabalho degradante ou forçado, observando o disposto nos incisos III e IV do art. 1º e no inciso III do art. 5º da Constituição Federal.</a:t>
          </a:r>
          <a:endParaRPr lang="pt-BR" altLang="en-US" sz="1400"/>
        </a:p>
        <a:p>
          <a:pPr algn="just"/>
          <a:r>
            <a:rPr lang="pt-BR" altLang="en-US" sz="1400"/>
            <a:t>7 – Declaramos que sob pena de desclassificação, de que suas propostas econômicas compreendem a integralidade dos custos para atendimento dos direitos trabalhistas assegurados na Constituição Federal, nas leis trabalhistas, nas normas infralegais, nas convenções coletivas de trabalho e nos termos de ajustamento de conduta vigentes na data de entrega das propostas. (art. 63, §1º)</a:t>
          </a:r>
          <a:endParaRPr lang="pt-BR" altLang="en-US" sz="1400"/>
        </a:p>
        <a:p>
          <a:pPr algn="just"/>
          <a:r>
            <a:rPr lang="pt-BR" altLang="en-US" sz="1400"/>
            <a:t>8 – Declaramos que cumpre as exigências de reserva de cargos para pessoa com deficiência e para reabilitado da Previdência Social, de que trata o art. 93, inciso IV, da Lei nº 8.213/91;</a:t>
          </a:r>
          <a:endParaRPr lang="pt-BR" altLang="en-US" sz="1400"/>
        </a:p>
        <a:p>
          <a:pPr algn="just"/>
          <a:r>
            <a:rPr lang="pt-BR" altLang="en-US" sz="1400"/>
            <a:t>9 - Compromete - se, formalmente, para satisfazer a execução do objeto licitado, de acordo com os prazos, planejamentos e especificações que fazem parte integrante e complementar do Edital, pelo preço e condições constantes da proposta ofertada, assim como disponibilidade técnico-operacional suficiente e satisfatória, a fim de assegurar à Administração o fiel cumprimento das obrigações a serem assumidas, caso venha a ser vencedora no presente certame, salvo por motivo justo decorrente de fato superveniente, caso fortuito ou força maior, sujeitando-se às penalidades cabíveis, na forma da Lei.</a:t>
          </a:r>
          <a:endParaRPr lang="pt-BR" altLang="en-US" sz="1400"/>
        </a:p>
        <a:p>
          <a:pPr algn="just"/>
          <a:r>
            <a:rPr lang="pt-BR" altLang="en-US" sz="1400"/>
            <a:t>10 - Declaramos, para os devidos fins de direito, na qualidade de Proponente dos procedimentos licitatórios, instaurados por este Município, que o responsável legal da empresa é o Sr.º ADRYANO LUCCAS MEDEIROS DE ASSIS, Portador(a) do RG sob o nº 7.427.695 SDS/PE, e CPF sob o nº 072.180.034-35, cuja função/cargo é GERENTE DE FATURAMENTO E CONTRATO, responsável pela assinatura do Contrato/Ata de Registro de Preço.</a:t>
          </a:r>
          <a:endParaRPr lang="pt-BR" altLang="en-US" sz="1400"/>
        </a:p>
        <a:p>
          <a:pPr algn="just"/>
          <a:r>
            <a:rPr lang="pt-BR" altLang="en-US" sz="1400"/>
            <a:t>11 - Declaramos, para os devidos fins que em caso de qualquer comunicação futura referente a este processo licitatório, bem como em caso de eventual contratação, concordo que o Contrato / Ata de Registro de Preço seja encaminhado para o seguinte endereço:</a:t>
          </a:r>
          <a:endParaRPr lang="pt-BR" altLang="en-US" sz="1400"/>
        </a:p>
        <a:p>
          <a:pPr algn="just"/>
          <a:r>
            <a:rPr lang="pt-BR" sz="1300" b="1">
              <a:effectLst/>
              <a:latin typeface="Calibri" panose="020F0502020204030204" charset="0"/>
              <a:cs typeface="Calibri" panose="020F0502020204030204" charset="0"/>
              <a:sym typeface="+mn-ea"/>
            </a:rPr>
            <a:t>FONE: </a:t>
          </a:r>
          <a:r>
            <a:rPr lang="pt-BR" sz="1300">
              <a:effectLst/>
              <a:latin typeface="Calibri" panose="020F0502020204030204" charset="0"/>
              <a:cs typeface="Calibri" panose="020F0502020204030204" charset="0"/>
              <a:sym typeface="+mn-ea"/>
            </a:rPr>
            <a:t>(081) 2102-1819 / 1815 / 1836; </a:t>
          </a:r>
          <a:r>
            <a:rPr lang="pt-BR" sz="1300" b="1">
              <a:effectLst/>
              <a:latin typeface="Calibri" panose="020F0502020204030204" charset="0"/>
              <a:cs typeface="Calibri" panose="020F0502020204030204" charset="0"/>
              <a:sym typeface="+mn-ea"/>
            </a:rPr>
            <a:t>E-mail: </a:t>
          </a:r>
          <a:r>
            <a:rPr lang="pt-BR" sz="1500" u="sng">
              <a:effectLst/>
              <a:latin typeface="Calibri" panose="020F0502020204030204" charset="0"/>
              <a:cs typeface="Calibri" panose="020F0502020204030204" charset="0"/>
              <a:sym typeface="+mn-ea"/>
            </a:rPr>
            <a:t>adryano.medeiros@drogafonte.com.br</a:t>
          </a:r>
          <a:endParaRPr lang="pt-BR" sz="1300">
            <a:solidFill>
              <a:schemeClr val="dk1"/>
            </a:solidFill>
            <a:effectLst/>
            <a:latin typeface="Calibri" panose="020F0502020204030204" charset="0"/>
            <a:ea typeface="+mn-ea"/>
            <a:cs typeface="Calibri" panose="020F0502020204030204" charset="0"/>
          </a:endParaRPr>
        </a:p>
        <a:p>
          <a:pPr algn="just"/>
          <a:r>
            <a:rPr lang="pt-BR" altLang="en-US" sz="1400"/>
            <a:t>12- Caso altere o citado e-mail ou telefone comprometo-me em protocolizar pedido de alteração junto ao Departamento de Licitações e Contratos deste Município, sob pena de ser considerado como intimado nos dados anteriormente fornecidos.</a:t>
          </a:r>
          <a:endParaRPr lang="pt-BR" altLang="en-US" sz="1400"/>
        </a:p>
        <a:p>
          <a:pPr algn="just"/>
          <a:endParaRPr lang="pt-BR" altLang="en-US" sz="1400"/>
        </a:p>
        <a:p>
          <a:pPr algn="just"/>
          <a:endParaRPr lang="pt-BR" altLang="en-US" sz="1400"/>
        </a:p>
        <a:p>
          <a:pPr algn="just"/>
          <a:endParaRPr lang="pt-BR" altLang="en-US" sz="1400"/>
        </a:p>
        <a:p>
          <a:pPr algn="just"/>
          <a:endParaRPr lang="pt-BR" sz="1500">
            <a:solidFill>
              <a:schemeClr val="dk1"/>
            </a:solidFill>
            <a:effectLst/>
            <a:latin typeface="+mn-lt"/>
            <a:ea typeface="+mn-ea"/>
            <a:cs typeface="+mn-cs"/>
          </a:endParaRPr>
        </a:p>
        <a:p>
          <a:pPr algn="just"/>
          <a:endParaRPr lang="pt-BR"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OS%20DE%20HABILITA&#199;&#195;O%20-%20ESPELHO\ESPELHO_PREG&#195;O%20ELETR&#212;N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20EDITAIS\EDITAIS%202024\06%20JUNHO%202024\04.06\12416%20-%20PREF.%20DE%20GUIDOVAL%20-%20PE%20039%202024%20-%20AB%2004.06%20-%20(PH)\ESPELHO%20DROGAFONTE%20-%20PREG&#195;O%20PRESENCIAL%20-%20JAIR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 val="Planilh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PROCEDÊNCIA E ORIGEM</v>
          </cell>
        </row>
        <row r="10">
          <cell r="H10" t="str">
            <v>DIGITAR CONFORME ANEXO</v>
          </cell>
        </row>
        <row r="13">
          <cell r="H13" t="str">
            <v>RG/MS MED - PET 01 (   ) 02 (   )</v>
          </cell>
        </row>
        <row r="14">
          <cell r="H14" t="str">
            <v>RG/MS MAT - PET 01 (   ) 02 (   )</v>
          </cell>
        </row>
        <row r="18">
          <cell r="H18" t="str">
            <v>Nº DO ITEM NO REGISTRO</v>
          </cell>
        </row>
        <row r="21">
          <cell r="H21" t="str">
            <v>VALIDADE DOS PRODUTOS:</v>
          </cell>
        </row>
        <row r="59">
          <cell r="B59" t="str">
            <v>AMOSTRAS</v>
          </cell>
        </row>
        <row r="63">
          <cell r="B63" t="str">
            <v>REGISTRO DE MEDICAMENTO</v>
          </cell>
        </row>
        <row r="64">
          <cell r="B64" t="str">
            <v>REGISTRO MATERIAL</v>
          </cell>
        </row>
        <row r="84">
          <cell r="B84" t="str">
            <v>PROPOSTA VIA 1</v>
          </cell>
        </row>
      </sheetData>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s>
    <sheetDataSet>
      <sheetData sheetId="0"/>
      <sheetData sheetId="1"/>
      <sheetData sheetId="2"/>
      <sheetData sheetId="3"/>
      <sheetData sheetId="4"/>
      <sheetData sheetId="5"/>
      <sheetData sheetId="6"/>
      <sheetData sheetId="7"/>
      <sheetData sheetId="8">
        <row r="2">
          <cell r="B2" t="str">
            <v>CONTRATO SOCIAL</v>
          </cell>
        </row>
        <row r="5">
          <cell r="B5" t="str">
            <v>CONTRATO EMPRESA RESÍDUOS</v>
          </cell>
        </row>
        <row r="6">
          <cell r="B6" t="str">
            <v>41°ALTERAÇÃO</v>
          </cell>
        </row>
        <row r="7">
          <cell r="B7" t="str">
            <v>CNPJ</v>
          </cell>
        </row>
        <row r="8">
          <cell r="B8" t="str">
            <v>FGTS</v>
          </cell>
        </row>
        <row r="9">
          <cell r="B9" t="str">
            <v>INSS</v>
          </cell>
        </row>
        <row r="10">
          <cell r="B10" t="str">
            <v>CERT. FEDERAL</v>
          </cell>
        </row>
        <row r="11">
          <cell r="B11" t="str">
            <v>CERT. ESTADUAL</v>
          </cell>
        </row>
        <row r="12">
          <cell r="B12" t="str">
            <v>CERT. MUNICIPAL</v>
          </cell>
        </row>
        <row r="13">
          <cell r="B13" t="str">
            <v>BALANÇO</v>
          </cell>
        </row>
        <row r="14">
          <cell r="B14" t="str">
            <v>CRC DO CONTADOR </v>
          </cell>
        </row>
        <row r="15">
          <cell r="B15" t="str">
            <v>CIM</v>
          </cell>
        </row>
        <row r="16">
          <cell r="B16" t="str">
            <v>LIC. FUNC. - MEDICAMENTO</v>
          </cell>
        </row>
        <row r="17">
          <cell r="B17" t="str">
            <v>LIC. FUNC. - MATERIAL</v>
          </cell>
        </row>
        <row r="18">
          <cell r="B18" t="str">
            <v>AFE COMUM - ANVISA</v>
          </cell>
        </row>
        <row r="19">
          <cell r="B19" t="str">
            <v>AFE ESPECIAL - ANVISA</v>
          </cell>
        </row>
        <row r="20">
          <cell r="B20" t="str">
            <v>AFE CORRELATO - ANVISA</v>
          </cell>
        </row>
        <row r="21">
          <cell r="B21" t="str">
            <v>AFE COMUM - DOU</v>
          </cell>
        </row>
        <row r="22">
          <cell r="B22" t="str">
            <v>AFE ESPECIAL - DOU</v>
          </cell>
        </row>
        <row r="22">
          <cell r="H22" t="str">
            <v>NÃO ACEITA PROTOCOLO</v>
          </cell>
        </row>
        <row r="23">
          <cell r="B23" t="str">
            <v>AFE CORRELATOS - DOU</v>
          </cell>
        </row>
        <row r="24">
          <cell r="B24" t="str">
            <v>INSCRIÇÃO ESTADUAL</v>
          </cell>
        </row>
        <row r="25">
          <cell r="B25" t="str">
            <v>ALVARÁ LOCALIZAÇÃO</v>
          </cell>
        </row>
        <row r="27">
          <cell r="B27" t="str">
            <v>SIMPLIFICADA - ESPECÍFICA</v>
          </cell>
        </row>
        <row r="28">
          <cell r="B28" t="str">
            <v>SIMPLIFICADA - JUCEPE</v>
          </cell>
        </row>
        <row r="29">
          <cell r="B29" t="str">
            <v>CONSELHO DE FARMÁCIA</v>
          </cell>
        </row>
        <row r="30">
          <cell r="B30" t="str">
            <v>CERTIDÃO FARMÁCIA</v>
          </cell>
        </row>
        <row r="31">
          <cell r="B31" t="str">
            <v>DOC. FARMACÊUTICO</v>
          </cell>
        </row>
        <row r="32">
          <cell r="B32" t="str">
            <v>CERTIDÃO DE FALÊNCIA</v>
          </cell>
        </row>
        <row r="34">
          <cell r="B34" t="str">
            <v>MANUAL DE BOAS PRÁTICAS</v>
          </cell>
        </row>
        <row r="36">
          <cell r="B36" t="str">
            <v>CERTIDÃO DE DISTRIBUIÇÃO</v>
          </cell>
        </row>
        <row r="37">
          <cell r="B37" t="str">
            <v>CERTIDÃO DE PROTESTO</v>
          </cell>
        </row>
        <row r="38">
          <cell r="B38" t="str">
            <v>MTE – DÉBITOS TRABALHISTAS</v>
          </cell>
        </row>
        <row r="39">
          <cell r="B39" t="str">
            <v>MTE - CRIANÇA E ADOLECENTE </v>
          </cell>
        </row>
        <row r="40">
          <cell r="B40" t="str">
            <v>CNH – DOS SÓCIOS</v>
          </cell>
        </row>
        <row r="42">
          <cell r="B42" t="str">
            <v>CERTIDÃO IPTU</v>
          </cell>
        </row>
        <row r="45">
          <cell r="B45" t="str">
            <v>CERT NEG DÉB FISCAIS ESTADO</v>
          </cell>
        </row>
        <row r="46">
          <cell r="B46" t="str">
            <v>COMPROV RESID. DA EMPRESA</v>
          </cell>
        </row>
        <row r="47">
          <cell r="B47" t="str">
            <v>BOMBEIROS</v>
          </cell>
        </row>
        <row r="48">
          <cell r="B48" t="str">
            <v>CADFOR</v>
          </cell>
        </row>
        <row r="49">
          <cell r="B49" t="str">
            <v>CERTIDÃO DO ICMS</v>
          </cell>
        </row>
        <row r="50">
          <cell r="B50" t="str">
            <v>SICAF</v>
          </cell>
        </row>
        <row r="51">
          <cell r="B51" t="str">
            <v>ATEST DE CAP TEC PUBLIC.</v>
          </cell>
        </row>
        <row r="52">
          <cell r="B52" t="str">
            <v>ATEST DE CAP TEC PRIVAD</v>
          </cell>
        </row>
        <row r="67">
          <cell r="B67" t="str">
            <v>DECLAR. DO MENOR </v>
          </cell>
        </row>
        <row r="68">
          <cell r="B68" t="str">
            <v>DEC. INEX. FATOS IMPEDITIVOS </v>
          </cell>
        </row>
        <row r="70">
          <cell r="B70" t="str">
            <v>DADOS DO REPRESENTANTE </v>
          </cell>
        </row>
        <row r="71">
          <cell r="B71" t="str">
            <v>CARTA CREDENCIAMENTO </v>
          </cell>
        </row>
        <row r="73">
          <cell r="B73" t="str">
            <v>DECLARAÇÃO GERAL </v>
          </cell>
        </row>
        <row r="78">
          <cell r="B78" t="str">
            <v>PROCURAÇÃO FERNANDA LONGA</v>
          </cell>
        </row>
        <row r="79">
          <cell r="B79" t="str">
            <v>ATEST CAP PUBLIC CONTRATO</v>
          </cell>
        </row>
        <row r="80">
          <cell r="B80" t="str">
            <v>PROCURAÇÃO FREDERICO</v>
          </cell>
        </row>
        <row r="81">
          <cell r="B81" t="str">
            <v>COMPROV RESID. DOS SÓCIOS</v>
          </cell>
        </row>
      </sheetData>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99">
  <cacheSource type="worksheet">
    <worksheetSource ref="A1:E100"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5">
        <s v="X"/>
        <n v="0"/>
        <m/>
        <n v="5" u="1"/>
        <n v="10" u="1"/>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100">
  <cacheSource type="worksheet">
    <worksheetSource ref="A1:E101"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3">
        <s v="X"/>
        <n v="0"/>
        <m/>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Records1.xml><?xml version="1.0" encoding="utf-8"?>
<pivotCacheRecords xmlns="http://schemas.openxmlformats.org/spreadsheetml/2006/main" xmlns:r="http://schemas.openxmlformats.org/officeDocument/2006/relationships" count="99">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pivotCacheRecords>
</file>

<file path=xl/pivotCache/pivotCacheRecords2.xml><?xml version="1.0" encoding="utf-8"?>
<pivotCacheRecords xmlns="http://schemas.openxmlformats.org/spreadsheetml/2006/main" xmlns:r="http://schemas.openxmlformats.org/officeDocument/2006/relationships" count="100">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r>
    <x v="18"/>
    <x v="48"/>
    <x v="2"/>
    <x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6"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7"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compact="0" defaultSubtotal="0" outline="0" subtotalTop="0" showAll="0" includeNewItemsInFilter="1"/>
    <pivotField compact="0" defaultSubtotal="0" outline="0" subtotalTop="0" showAll="0" includeNewItemsInFilter="1"/>
    <pivotField axis="axisRow" compact="0" defaultSubtotal="0" outline="0" subtotalTop="0" showAll="0" includeNewItemsInFilter="1">
      <items count="4">
        <item h="1" x="1"/>
        <item x="0"/>
        <item h="1" x="2"/>
        <item x="3"/>
      </items>
    </pivotField>
  </pivotFields>
  <rowFields count="2">
    <field x="1"/>
    <field x="4"/>
  </rowFields>
  <rowItems count="8">
    <i>
      <x v="7"/>
      <x v="1"/>
    </i>
    <i>
      <x v="10"/>
      <x v="1"/>
    </i>
    <i>
      <x v="14"/>
      <x v="1"/>
    </i>
    <i>
      <x v="17"/>
      <x v="1"/>
    </i>
    <i>
      <x v="18"/>
      <x v="1"/>
    </i>
    <i>
      <x v="19"/>
      <x v="1"/>
    </i>
    <i>
      <x v="85"/>
      <x v="1"/>
    </i>
    <i t="grand">
      <x/>
    </i>
  </rowItems>
  <colItems count="1">
    <i/>
  </colItems>
  <formats count="4">
    <format dxfId="0">
      <pivotArea field="1" type="button" dataOnly="0" labelOnly="1" outline="0" fieldPosition="0"/>
    </format>
    <format dxfId="1">
      <pivotArea field="4" type="button" dataOnly="0" labelOnly="1" outline="0" fieldPosition="0"/>
    </format>
    <format dxfId="2">
      <pivotArea field="1" type="button" dataOnly="0" labelOnly="1" outline="0" fieldPosition="0"/>
    </format>
    <format dxfId="3">
      <pivotArea field="4" type="button" dataOnly="0" labelOnly="1" outline="0" fieldPosition="0"/>
    </format>
  </formats>
  <pivotTableStyleInfo showRowHeaders="1" showColHeaders="1" showLastColumn="1"/>
</pivotTableDefinition>
</file>

<file path=xl/pivotTables/pivotTable2.xml><?xml version="1.0" encoding="utf-8"?>
<pivotTableDefinition xmlns="http://schemas.openxmlformats.org/spreadsheetml/2006/main" name="Tabela dinâmica5" cacheId="1"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5"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sortType="ascending" defaultSubtotal="0" outline="0" subtotalTop="0" showAll="0" includeNewItemsInFilter="1">
      <items count="86">
        <item h="1" x="49"/>
        <item x="52"/>
        <item x="1"/>
        <item x="22"/>
        <item x="23"/>
        <item x="26"/>
        <item x="53"/>
        <item x="27"/>
        <item x="24"/>
        <item x="25"/>
        <item x="28"/>
        <item x="54"/>
        <item x="40"/>
        <item x="39"/>
        <item x="38"/>
        <item x="15"/>
        <item x="55"/>
        <item x="45"/>
        <item x="35"/>
        <item x="82"/>
        <item x="72"/>
        <item x="34"/>
        <item x="7"/>
        <item x="6"/>
        <item x="9"/>
        <item x="18"/>
        <item x="17"/>
        <item x="19"/>
        <item x="36"/>
        <item x="32"/>
        <item x="10"/>
        <item x="11"/>
        <item x="2"/>
        <item x="3"/>
        <item x="42"/>
        <item x="43"/>
        <item x="31"/>
        <item x="44"/>
        <item x="0"/>
        <item x="16"/>
        <item x="84"/>
        <item x="75"/>
        <item x="81"/>
        <item x="80"/>
        <item x="79"/>
        <item x="78"/>
        <item x="83"/>
        <item x="59"/>
        <item x="33"/>
        <item x="74"/>
        <item x="51"/>
        <item x="4"/>
        <item x="12"/>
        <item x="73"/>
        <item x="5"/>
        <item x="68"/>
        <item x="69"/>
        <item x="21"/>
        <item x="20"/>
        <item x="46"/>
        <item x="57"/>
        <item x="14"/>
        <item x="13"/>
        <item x="77"/>
        <item x="65"/>
        <item x="67"/>
        <item x="66"/>
        <item x="50"/>
        <item x="58"/>
        <item x="56"/>
        <item x="47"/>
        <item x="41"/>
        <item x="76"/>
        <item x="71"/>
        <item x="60"/>
        <item x="61"/>
        <item x="63"/>
        <item x="62"/>
        <item x="37"/>
        <item x="30"/>
        <item x="29"/>
        <item x="85"/>
        <item x="70"/>
        <item x="64"/>
        <item x="8"/>
        <item h="1" x="48"/>
      </items>
    </pivotField>
    <pivotField compact="0" defaultSubtotal="0" outline="0" subtotalTop="0" showAll="0" includeNewItemsInFilter="1"/>
    <pivotField axis="axisRow" compact="0" defaultSubtotal="0" outline="0" subtotalTop="0" showAll="0" includeNewItemsInFilter="1">
      <items count="3">
        <item h="1" x="0"/>
        <item x="2"/>
        <item x="1"/>
      </items>
    </pivotField>
    <pivotField compact="0" defaultSubtotal="0" outline="0" subtotalTop="0" showAll="0" includeNewItemsInFilter="1"/>
  </pivotFields>
  <rowFields count="2">
    <field x="1"/>
    <field x="3"/>
  </rowFields>
  <rowItems count="6">
    <i>
      <x v="20"/>
      <x v="1"/>
    </i>
    <i>
      <x v="40"/>
      <x v="1"/>
    </i>
    <i>
      <x v="46"/>
      <x v="1"/>
    </i>
    <i>
      <x v="67"/>
      <x v="1"/>
    </i>
    <i>
      <x v="73"/>
      <x v="1"/>
    </i>
    <i t="grand">
      <x/>
    </i>
  </rowItems>
  <colItems count="1">
    <i/>
  </colItems>
  <formats count="6">
    <format dxfId="4">
      <pivotArea field="1" type="button" dataOnly="0" labelOnly="1" outline="0" fieldPosition="0"/>
    </format>
    <format dxfId="5">
      <pivotArea field="3" type="button" dataOnly="0" labelOnly="1" outline="0" fieldPosition="0"/>
    </format>
    <format dxfId="6">
      <pivotArea field="1" type="button" dataOnly="0" labelOnly="1" outline="0" fieldPosition="0"/>
    </format>
    <format dxfId="7">
      <pivotArea field="3" type="button" dataOnly="0" labelOnly="1" outline="0" fieldPosition="0"/>
    </format>
    <format dxfId="8">
      <pivotArea field="1" type="button" dataOnly="0" labelOnly="1" outline="0" fieldPosition="0"/>
    </format>
    <format dxfId="9">
      <pivotArea field="3" type="button" dataOnly="0" labelOnly="1" outline="0" fieldPosition="0"/>
    </format>
  </formats>
  <pivotTableStyleInfo showRowHeaders="1" showColHeaders="1" showLastColumn="1"/>
</pivotTableDefinition>
</file>

<file path=xl/pivotTables/pivotTable3.xml><?xml version="1.0" encoding="utf-8"?>
<pivotTableDefinition xmlns="http://schemas.openxmlformats.org/spreadsheetml/2006/main" name="Tabela dinâmica2"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36"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axis="axisRow" compact="0" defaultSubtotal="0" outline="0" subtotalTop="0" showAll="0" includeNewItemsInFilter="1">
      <items count="5">
        <item h="1" x="1"/>
        <item x="0"/>
        <item h="1" m="1" x="3"/>
        <item h="1" m="1" x="4"/>
        <item x="2"/>
      </items>
    </pivotField>
    <pivotField compact="0" defaultSubtotal="0" outline="0" subtotalTop="0" showAll="0" includeNewItemsInFilter="1"/>
    <pivotField compact="0" defaultSubtotal="0" outline="0" subtotalTop="0" showAll="0" includeNewItemsInFilter="1"/>
  </pivotFields>
  <rowFields count="2">
    <field x="1"/>
    <field x="2"/>
  </rowFields>
  <rowItems count="27">
    <i>
      <x v="7"/>
      <x v="1"/>
    </i>
    <i>
      <x v="10"/>
      <x v="1"/>
    </i>
    <i>
      <x v="17"/>
      <x v="1"/>
    </i>
    <i>
      <x v="18"/>
      <x v="1"/>
    </i>
    <i>
      <x v="19"/>
      <x v="1"/>
    </i>
    <i>
      <x v="20"/>
      <x v="1"/>
    </i>
    <i>
      <x v="21"/>
      <x v="1"/>
    </i>
    <i>
      <x v="22"/>
      <x v="1"/>
    </i>
    <i>
      <x v="23"/>
      <x v="1"/>
    </i>
    <i>
      <x v="24"/>
      <x v="1"/>
    </i>
    <i>
      <x v="26"/>
      <x v="1"/>
    </i>
    <i>
      <x v="29"/>
      <x v="1"/>
    </i>
    <i>
      <x v="30"/>
      <x v="1"/>
    </i>
    <i>
      <x v="34"/>
      <x v="1"/>
    </i>
    <i>
      <x v="37"/>
      <x v="1"/>
    </i>
    <i>
      <x v="39"/>
      <x v="1"/>
    </i>
    <i>
      <x v="40"/>
      <x v="1"/>
    </i>
    <i>
      <x v="41"/>
      <x v="1"/>
    </i>
    <i>
      <x v="42"/>
      <x v="1"/>
    </i>
    <i>
      <x v="45"/>
      <x v="1"/>
    </i>
    <i>
      <x v="46"/>
      <x v="1"/>
    </i>
    <i>
      <x v="54"/>
      <x v="1"/>
    </i>
    <i>
      <x v="55"/>
      <x v="1"/>
    </i>
    <i>
      <x v="56"/>
      <x v="1"/>
    </i>
    <i>
      <x v="82"/>
      <x v="1"/>
    </i>
    <i>
      <x v="83"/>
      <x v="1"/>
    </i>
    <i t="grand">
      <x/>
    </i>
  </rowItems>
  <colItems count="1">
    <i/>
  </colItems>
  <formats count="4">
    <format dxfId="10">
      <pivotArea field="1" type="button" dataOnly="0" labelOnly="1" outline="0" fieldPosition="0"/>
    </format>
    <format dxfId="11">
      <pivotArea field="2" type="button" dataOnly="0" labelOnly="1" outline="0" fieldPosition="0"/>
    </format>
    <format dxfId="12">
      <pivotArea field="1" type="button" dataOnly="0" labelOnly="1" outline="0" fieldPosition="0"/>
    </format>
    <format dxfId="13">
      <pivotArea field="2" type="button" dataOnly="0" labelOnly="1" outline="0" fieldPosition="0"/>
    </format>
  </formats>
  <pivotTableStyleInfo showRowHeaders="1" showColHeaders="1" showLastColumn="1"/>
</pivotTableDefinition>
</file>

<file path=xl/tables/table1.xml><?xml version="1.0" encoding="utf-8"?>
<table xmlns="http://schemas.openxmlformats.org/spreadsheetml/2006/main" id="1" name="Tabela1" displayName="Tabela1" ref="A3:C163" totalsRowCount="1">
  <autoFilter xmlns:etc="http://www.wps.cn/officeDocument/2017/etCustomData" ref="A3:C162" etc:filterBottomFollowUsedRange="0">
    <filterColumn colId="1">
      <filters blank="1">
        <filter val="CARTA DE ADIMPLENCIA"/>
        <filter val="AFE COMUM - ANVISA"/>
        <filter val="CRC  - CADASTRO NA PREFEITURA"/>
        <filter val="BOMBEIROS"/>
        <filter val="AMOSTRAS"/>
        <filter val="CONTRATO SOCIAL"/>
        <filter val="ATEST DE CAP TEC PUBLIC."/>
        <filter val="LIC. FUN. EST. - MEDI. FABRI."/>
        <filter val="AFE CORRELATO LABORATORIO"/>
        <filter val="DIGITAR CONFORME ANEXO"/>
        <filter val="CARTA CREDENCIAMENTO"/>
        <filter val="CERT. MUNICIPAL"/>
        <filter val="LIC. FUN. EST. - CORRE. FABRI."/>
        <filter val="MTE  CERT CRIANÇ  ADOL."/>
        <filter val="CERTIDÃO -TRT 6ª REGIÃO"/>
        <filter val="25ª CONSOLIDADA"/>
        <filter val="CONSELHO DE FARMÁCIA"/>
        <filter val="PROC. BRUNO MONNERAT"/>
        <filter val="CO RESPONSABILIDADE"/>
        <filter val="AFE CORRELATOS - DOU"/>
        <filter val="AFE COMUM + PROT. DOU"/>
        <filter val="RG/MS MED - PET 01 (   ) 02 (   )"/>
        <filter val="PROCEDÊNCIA E ORIGEM"/>
        <filter val="CNH – EUGÊNIO FILHO"/>
        <filter val="COMPROVANTE RESID. EUGENIO FILHO"/>
        <filter val="DOC. FARMACÊUTICO"/>
        <filter val="COMPROVANTE RESID. DA EMPRESA"/>
        <filter val="DADOS DO REPRESENTANTE"/>
        <filter val="CNPJ. Cod: 6"/>
        <filter val="28ª ALTERAÇÃO CONS."/>
        <filter val="27ª ALTERAÇÃO CONS."/>
        <filter val="LIC. FUNC. - MEDICAMENTO"/>
        <filter val="REGISTRO DE MEDICAMENTO"/>
        <filter val="CADFOR"/>
        <filter val="MTE – INFRAÇÃO TRAB"/>
        <filter val="DEC. INEX. FATOS IMPEDITIVOS"/>
        <filter val="BOAS PRATICAS DE FABRI."/>
        <filter val="DECLAR. DO MENOR"/>
        <filter val="Sicaf"/>
        <filter val="VALIDADE DOS PRODUTOS:"/>
        <filter val="DECLARAÇÃO GERAL"/>
        <filter val="CERT. FEDERAL"/>
        <filter val="CERTIDÃO DO FORO"/>
        <filter val="CARTÓRIOS PROTESTO"/>
        <filter val="26ª ALTERAÇÃO"/>
        <filter val="Nº DO RG/MS NA PROPOSTA"/>
        <filter val="CERTIDÃO DE FALÊNCIA"/>
        <filter val="41034"/>
        <filter val="AFE CORRELATO - ANVISA"/>
        <filter val="ATEST DE CAP TEC PUBLIC"/>
        <filter val="IDEONEIDADE FINANC"/>
        <filter val="PARECER TÉCN. ÍNDICE"/>
        <filter val="PROTOCOLO (    )"/>
        <filter val="DIVIDA ATIVA ESTAUDAL"/>
        <filter val="CARTÓRIOS DISTRIB"/>
        <filter val="INSS"/>
        <filter val="SIMPLIFICADA - JUCEPE"/>
        <filter val="CERT. ESTADUAL"/>
        <filter val="INSCRIÇÃO ESTADUAL"/>
        <filter val="CREDC. DO LAB."/>
        <filter val="DECRETO - ALVARÁ"/>
        <filter val="FGTS"/>
        <filter val="CNH – BRUNO MONNERAT"/>
        <filter val="PROCURAÇÃO FERNANDA LONGA"/>
        <filter val="REGISTRO MATERIAL"/>
        <filter val="ATEST CAPAC PUBLIC CONTRATO."/>
        <filter val="AFE COMUM LABORATORIO"/>
        <filter val="AFE ESPECIAL - ANVISA"/>
        <filter val="AFE ESPECIAL - DOU"/>
        <filter val="LIC. FUNC. - MATERIAL"/>
        <filter val="ALVARÁ LOCALIZAÇÃO"/>
        <filter val="REGISTRO E BPF ANTECIPADO"/>
        <filter val="CERTI. CONTADOR . CRC"/>
        <filter val="AFE ESPECIAL LAB LABORATORIO"/>
        <filter val="CERTIDÃO IPTU"/>
        <filter val="RG/MS MAT - PET 01 (   ) 02 (   )"/>
        <filter val="CIM"/>
        <filter val="Nº DO ITEM NO REGISTRO"/>
        <filter val="PROPOSTA VIA 1"/>
        <filter val="DIVIDA ATIVA MUNICIPA"/>
        <filter val="PROPOSTA VIA 2"/>
        <filter val="DECLARAÇÃO ALVARÁ"/>
        <filter val="CERTIDÃO FARMÁCIA"/>
        <filter val="Prefeitura"/>
        <filter val="ATEST DE CAP TEC PRIVAD"/>
        <filter val="DEC. DE REQ. DE HAB."/>
        <filter val="BALANÇO"/>
        <filter val="CNH – EUGÊNIO NETO"/>
        <filter val="COMPROVANTE RESID. EUGENIO NETO"/>
      </filters>
    </filterColumn>
  </autoFilter>
  <sortState ref="A3:C162">
    <sortCondition ref="A4:A58"/>
  </sortState>
  <tableColumns count="3">
    <tableColumn id="1" name="PGS"/>
    <tableColumn id="2" name="DOCUMENTOS EXIGIDOS"/>
    <tableColumn id="3" name="H"/>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
  <dimension ref="A1:O183"/>
  <sheetViews>
    <sheetView workbookViewId="0">
      <selection activeCell="D15" sqref="D15"/>
    </sheetView>
  </sheetViews>
  <sheetFormatPr defaultColWidth="9" defaultRowHeight="12.75"/>
  <cols>
    <col min="1" max="1" width="10.5714285714286" style="311" customWidth="1"/>
    <col min="2" max="2" width="9.14285714285714" style="311"/>
    <col min="3" max="3" width="28.4285714285714" style="311" customWidth="1"/>
    <col min="4" max="4" width="4.71428571428571" style="311" customWidth="1"/>
    <col min="5" max="6" width="5" style="311" customWidth="1"/>
    <col min="7" max="7" width="34.7142857142857" style="312" customWidth="1"/>
    <col min="8" max="8" width="4.57142857142857" style="311"/>
    <col min="9" max="9" width="5.42857142857143" style="313" customWidth="1"/>
    <col min="10" max="10" width="10.4285714285714" style="311" customWidth="1"/>
    <col min="11" max="11" width="7.57142857142857" style="314" customWidth="1"/>
    <col min="12" max="12" width="9.14285714285714" style="311"/>
    <col min="13" max="13" width="24.4285714285714" style="311" customWidth="1"/>
    <col min="14" max="16384" width="9.14285714285714" style="311"/>
  </cols>
  <sheetData>
    <row r="1" ht="15" customHeight="1" spans="1:11">
      <c r="A1" s="315" t="str">
        <f>IF(OR(H4&gt;0,H5&gt;0,H6&gt;0),"ERRO - NÃO CONFERE COM LEITURA","DOCUMENTOS FORA DOS ENVELOPES")</f>
        <v>DOCUMENTOS FORA DOS ENVELOPES</v>
      </c>
      <c r="B1" s="369"/>
      <c r="C1" s="369"/>
      <c r="D1" s="369"/>
      <c r="E1" s="369"/>
      <c r="F1" s="369"/>
      <c r="G1" s="369"/>
      <c r="H1" s="369"/>
      <c r="I1" s="389"/>
      <c r="J1" s="232"/>
      <c r="K1" s="355"/>
    </row>
    <row r="2" ht="15" customHeight="1" spans="1:11">
      <c r="A2" s="370"/>
      <c r="B2" s="371"/>
      <c r="C2" s="371"/>
      <c r="D2" s="371"/>
      <c r="E2" s="371"/>
      <c r="F2" s="371"/>
      <c r="G2" s="371"/>
      <c r="H2" s="371"/>
      <c r="I2" s="390"/>
      <c r="J2" s="232"/>
      <c r="K2" s="355"/>
    </row>
    <row r="3" s="310" customFormat="1" ht="15" customHeight="1" spans="1:11">
      <c r="A3" s="372"/>
      <c r="B3" s="373"/>
      <c r="C3" s="373"/>
      <c r="D3" s="373"/>
      <c r="E3" s="373"/>
      <c r="F3" s="373"/>
      <c r="G3" s="373"/>
      <c r="H3" s="373"/>
      <c r="I3" s="391"/>
      <c r="J3" s="358"/>
      <c r="K3" s="358"/>
    </row>
    <row r="4" s="310" customFormat="1" spans="1:9">
      <c r="A4" s="320" t="str">
        <f>ESPELHO!$G$4</f>
        <v>PREFEITURA DO MUNICÍPIO DE OSVALDO CRUZ/SP</v>
      </c>
      <c r="G4" s="374"/>
      <c r="H4" s="322"/>
      <c r="I4" s="359"/>
    </row>
    <row r="5" s="310" customFormat="1" customHeight="1" spans="1:9">
      <c r="A5" s="320" t="str">
        <f>ESPELHO!$G$6</f>
        <v>PREGÃO PRESENCIAL Nº 01/2026</v>
      </c>
      <c r="D5" s="31"/>
      <c r="E5" s="31"/>
      <c r="F5" s="31"/>
      <c r="G5" s="31"/>
      <c r="H5" s="322">
        <f>COUNTIFS($E$9:$E$56,"#N/D")</f>
        <v>0</v>
      </c>
      <c r="I5" s="359"/>
    </row>
    <row r="6" s="310" customFormat="1" customHeight="1" spans="1:9">
      <c r="A6" s="323">
        <f>ESPELHO!$B$7</f>
        <v>46056</v>
      </c>
      <c r="C6" s="375" t="str">
        <f>IF(H4&gt;0,"SR. REPRESENTANTE ACRESCENTAR DOCUMENTO INDICADO POR FALTA NA COLUNA EXG","")</f>
        <v/>
      </c>
      <c r="D6" s="375"/>
      <c r="E6" s="375"/>
      <c r="F6" s="375"/>
      <c r="G6" s="375"/>
      <c r="H6" s="322">
        <f>COUNTIFS($E$9:$E$56,"INVÁLIDO")</f>
        <v>0</v>
      </c>
      <c r="I6" s="359"/>
    </row>
    <row r="7" s="310" customFormat="1" ht="15" customHeight="1" spans="1:9">
      <c r="A7" s="323"/>
      <c r="C7" s="375"/>
      <c r="D7" s="375"/>
      <c r="E7" s="375"/>
      <c r="F7" s="375"/>
      <c r="G7" s="375"/>
      <c r="H7" s="322"/>
      <c r="I7" s="359"/>
    </row>
    <row r="8" ht="15" spans="5:14">
      <c r="E8" s="325" t="s">
        <v>0</v>
      </c>
      <c r="F8" s="325" t="s">
        <v>1</v>
      </c>
      <c r="G8" s="326"/>
      <c r="H8" s="327"/>
      <c r="I8" s="326"/>
      <c r="J8" s="327"/>
      <c r="K8" s="327"/>
      <c r="L8" s="327"/>
      <c r="M8" s="327"/>
      <c r="N8" s="360"/>
    </row>
    <row r="9" ht="15.75" spans="1:14">
      <c r="A9" s="392" t="s">
        <v>2</v>
      </c>
      <c r="B9" s="392" t="s">
        <v>3</v>
      </c>
      <c r="C9" s="393" t="s">
        <v>4</v>
      </c>
      <c r="D9" s="394" t="s">
        <v>5</v>
      </c>
      <c r="E9" s="395" t="s">
        <v>6</v>
      </c>
      <c r="F9" s="396"/>
      <c r="G9" s="397" t="s">
        <v>7</v>
      </c>
      <c r="H9" s="397" t="s">
        <v>8</v>
      </c>
      <c r="I9"/>
      <c r="J9"/>
      <c r="K9"/>
      <c r="L9"/>
      <c r="M9"/>
      <c r="N9" s="361"/>
    </row>
    <row r="10" ht="15" spans="1:14">
      <c r="A10" s="334" t="str">
        <f>IF(C10="","",(VLOOKUP(D10,'GERAR COD DE BARRA VALIDADE'!$C$2:$D$4986,2,0)))</f>
        <v/>
      </c>
      <c r="B10" s="335" t="str">
        <f t="shared" ref="B10:B52" si="0">IF(A10="","",(IF(A10&lt;$A$6,"INVÁLIDO","VÁLIDO")))</f>
        <v/>
      </c>
      <c r="C10" s="336" t="str">
        <f>IF(D10="","",(VLOOKUP(D10,'GERAR COD DE BARRA VALIDADE'!$A$2:$B$4987,2,0)))</f>
        <v/>
      </c>
      <c r="D10" s="337"/>
      <c r="E10" s="311" t="str">
        <f>IF(AND(G10="Total geral",C10=""),"",IF(AND(G10="Total geral",C10&lt;&gt;""),"EXCESSO",IF(AND(G10="",C10=""),"",IF(AND(G10&lt;&gt;"",C10=""),"FALTA",IF(AND(G10="",C10&lt;&gt;""),"EXCESSO",IF(B10="INVÁLIDO","INVÁLIDO",VLOOKUP(C10,'PLANILHA PROCV CONFERENCIA'!$I$2:$J$500,2,0)))))))</f>
        <v>FALTA</v>
      </c>
      <c r="F10" s="312" t="str">
        <f>IF(G10="","",IF(G10="Total geral","",IF(COUNTIF($C$10:$C$56,G10)&gt;0,"OK","FALTA")))</f>
        <v>FALTA</v>
      </c>
      <c r="G10" s="326" t="s">
        <v>9</v>
      </c>
      <c r="H10" s="326" t="s">
        <v>10</v>
      </c>
      <c r="I10" s="362"/>
      <c r="J10" s="362"/>
      <c r="K10" s="362"/>
      <c r="L10" s="362"/>
      <c r="M10" s="362"/>
      <c r="N10" s="363"/>
    </row>
    <row r="11" ht="15" spans="1:14">
      <c r="A11" s="334" t="str">
        <f>IF(C11="","",(VLOOKUP(D11,'GERAR COD DE BARRA VALIDADE'!$C$2:$D$4986,2,0)))</f>
        <v/>
      </c>
      <c r="B11" s="335" t="str">
        <f t="shared" si="0"/>
        <v/>
      </c>
      <c r="C11" s="336" t="str">
        <f>IF(D11="","",(VLOOKUP(D11,'GERAR COD DE BARRA VALIDADE'!$A$2:$B$4987,2,0)))</f>
        <v/>
      </c>
      <c r="D11" s="337"/>
      <c r="E11" s="311" t="str">
        <f>IF(AND(G11="Total geral",C11=""),"",IF(AND(G11="Total geral",C11&lt;&gt;""),"EXCESSO",IF(AND(G11="",C11=""),"",IF(AND(G11&lt;&gt;"",C11=""),"FALTA",IF(AND(G11="",C11&lt;&gt;""),"EXCESSO",IF(B11="INVÁLIDO","INVÁLIDO",VLOOKUP(C11,'PLANILHA PROCV CONFERENCIA'!$I$2:$J$500,2,0)))))))</f>
        <v>FALTA</v>
      </c>
      <c r="F11" s="312" t="str">
        <f>IF(G11="","",IF(G11="Total geral","",IF(COUNTIF($C$10:$C$56,G11)&gt;0,"OK","FALTA")))</f>
        <v>OK</v>
      </c>
      <c r="G11" s="326" t="s">
        <v>11</v>
      </c>
      <c r="H11" s="326" t="s">
        <v>10</v>
      </c>
      <c r="I11" s="362"/>
      <c r="J11" s="362"/>
      <c r="K11" s="362"/>
      <c r="L11" s="362"/>
      <c r="M11" s="362"/>
      <c r="N11" s="363"/>
    </row>
    <row r="12" ht="15" spans="1:14">
      <c r="A12" s="334" t="str">
        <f>IF(C12="","",(VLOOKUP(D12,'GERAR COD DE BARRA VALIDADE'!$C$2:$D$4986,2,0)))</f>
        <v/>
      </c>
      <c r="B12" s="335" t="str">
        <f t="shared" si="0"/>
        <v/>
      </c>
      <c r="C12" s="336" t="str">
        <f>IF(D12="","",(VLOOKUP(D12,'GERAR COD DE BARRA VALIDADE'!$A$2:$B$4987,2,0)))</f>
        <v/>
      </c>
      <c r="D12" s="337"/>
      <c r="E12" s="311" t="str">
        <f>IF(AND(G12="Total geral",C12=""),"",IF(AND(G12="Total geral",C12&lt;&gt;""),"EXCESSO",IF(AND(G12="",C12=""),"",IF(AND(G12&lt;&gt;"",C12=""),"FALTA",IF(AND(G12="",C12&lt;&gt;""),"EXCESSO",IF(B12="INVÁLIDO","INVÁLIDO",VLOOKUP(C12,'PLANILHA PROCV CONFERENCIA'!$I$2:$J$500,2,0)))))))</f>
        <v>FALTA</v>
      </c>
      <c r="F12" s="312" t="str">
        <f>IF(G12="","",IF(G12="Total geral","",IF(COUNTIF($C$10:$C$56,G12)&gt;0,"OK","FALTA")))</f>
        <v>FALTA</v>
      </c>
      <c r="G12" s="326" t="s">
        <v>12</v>
      </c>
      <c r="H12" s="326" t="s">
        <v>10</v>
      </c>
      <c r="I12" s="362"/>
      <c r="J12" s="362"/>
      <c r="K12" s="362"/>
      <c r="L12" s="362"/>
      <c r="M12" s="362"/>
      <c r="N12" s="363"/>
    </row>
    <row r="13" ht="15" spans="1:14">
      <c r="A13" s="334">
        <v>54789</v>
      </c>
      <c r="B13" s="335" t="str">
        <f t="shared" si="0"/>
        <v>VÁLIDO</v>
      </c>
      <c r="C13" s="326" t="s">
        <v>13</v>
      </c>
      <c r="D13" s="337"/>
      <c r="E13" s="311" t="str">
        <f>IF(AND(G13="Total geral",C13=""),"",IF(AND(G13="Total geral",C13&lt;&gt;""),"EXCESSO",IF(AND(G13="",C13=""),"",IF(AND(G13&lt;&gt;"",C13=""),"FALTA",IF(AND(G13="",C13&lt;&gt;""),"EXCESSO",IF(B13="INVÁLIDO","INVÁLIDO",VLOOKUP(C13,'PLANILHA PROCV CONFERENCIA'!$I$2:$J$500,2,0)))))))</f>
        <v>OK</v>
      </c>
      <c r="F13" s="312" t="str">
        <f>IF(G13="","",IF(G13="Total geral","",IF(COUNTIF($C$10:$C$56,G13)&gt;0,"OK","FALTA")))</f>
        <v>FALTA</v>
      </c>
      <c r="G13" s="326" t="s">
        <v>14</v>
      </c>
      <c r="H13" s="326" t="s">
        <v>10</v>
      </c>
      <c r="I13" s="362"/>
      <c r="J13" s="362"/>
      <c r="K13" s="362"/>
      <c r="L13" s="362"/>
      <c r="M13" s="362"/>
      <c r="N13" s="363"/>
    </row>
    <row r="14" ht="15" spans="1:14">
      <c r="A14" s="334">
        <v>54789</v>
      </c>
      <c r="B14" s="335" t="str">
        <f t="shared" si="0"/>
        <v>VÁLIDO</v>
      </c>
      <c r="C14" s="326" t="s">
        <v>11</v>
      </c>
      <c r="D14" s="337"/>
      <c r="E14" s="311" t="str">
        <f>IF(AND(G14="Total geral",C14=""),"",IF(AND(G14="Total geral",C14&lt;&gt;""),"EXCESSO",IF(AND(G14="",C14=""),"",IF(AND(G14&lt;&gt;"",C14=""),"FALTA",IF(AND(G14="",C14&lt;&gt;""),"EXCESSO",IF(B14="INVÁLIDO","INVÁLIDO",VLOOKUP(C14,'PLANILHA PROCV CONFERENCIA'!$I$2:$J$500,2,0)))))))</f>
        <v>OK</v>
      </c>
      <c r="F14" s="312" t="str">
        <f t="shared" ref="F14:F52" si="1">IF(G14="","",IF(G14="Total geral","",IF(COUNTIF($C$10:$C$56,G14)&gt;0,"OK","FALTA")))</f>
        <v>FALTA</v>
      </c>
      <c r="G14" s="326" t="s">
        <v>15</v>
      </c>
      <c r="H14" s="326" t="s">
        <v>10</v>
      </c>
      <c r="I14" s="362"/>
      <c r="J14" s="362"/>
      <c r="K14" s="362"/>
      <c r="L14" s="362"/>
      <c r="M14" s="362"/>
      <c r="N14" s="363"/>
    </row>
    <row r="15" ht="15" spans="1:14">
      <c r="A15" s="398" t="str">
        <f>IF(C15="","",(VLOOKUP(D15,'GERAR COD DE BARRA VALIDADE'!$C$2:$D$4986,2,0)))</f>
        <v/>
      </c>
      <c r="B15" s="335" t="str">
        <f t="shared" si="0"/>
        <v/>
      </c>
      <c r="C15" s="336" t="str">
        <f>IF(D15="","",(VLOOKUP(D15,'GERAR COD DE BARRA VALIDADE'!$A$2:$B$4987,2,0)))</f>
        <v/>
      </c>
      <c r="D15" s="337"/>
      <c r="E15" s="311" t="str">
        <f>IF(AND(G15="Total geral",C15=""),"",IF(AND(G15="Total geral",C15&lt;&gt;""),"EXCESSO",IF(AND(G15="",C15=""),"",IF(AND(G15&lt;&gt;"",C15=""),"FALTA",IF(AND(G15="",C15&lt;&gt;""),"EXCESSO",IF(B15="INVÁLIDO","INVÁLIDO",VLOOKUP(C15,'PLANILHA PROCV CONFERENCIA'!$I$2:$J$500,2,0)))))))</f>
        <v>FALTA</v>
      </c>
      <c r="F15" s="312" t="str">
        <f t="shared" si="1"/>
        <v>FALTA</v>
      </c>
      <c r="G15" s="326" t="s">
        <v>16</v>
      </c>
      <c r="H15" s="326" t="s">
        <v>10</v>
      </c>
      <c r="I15" s="362"/>
      <c r="J15" s="362"/>
      <c r="K15" s="362"/>
      <c r="L15" s="362"/>
      <c r="M15" s="362"/>
      <c r="N15" s="363"/>
    </row>
    <row r="16" ht="15" spans="1:14">
      <c r="A16" s="334" t="str">
        <f>IF(C16="","",(VLOOKUP(D16,'GERAR COD DE BARRA VALIDADE'!$C$2:$D$4986,2,0)))</f>
        <v/>
      </c>
      <c r="B16" s="335" t="str">
        <f t="shared" si="0"/>
        <v/>
      </c>
      <c r="C16" s="336" t="str">
        <f>IF(D16="","",(VLOOKUP(D16,'GERAR COD DE BARRA VALIDADE'!$A$2:$B$4987,2,0)))</f>
        <v/>
      </c>
      <c r="D16" s="337"/>
      <c r="E16" s="311" t="str">
        <f>IF(AND(G16="Total geral",C16=""),"",IF(AND(G16="Total geral",C16&lt;&gt;""),"EXCESSO",IF(AND(G16="",C16=""),"",IF(AND(G16&lt;&gt;"",C16=""),"FALTA",IF(AND(G16="",C16&lt;&gt;""),"EXCESSO",IF(B16="INVÁLIDO","INVÁLIDO",VLOOKUP(C16,'PLANILHA PROCV CONFERENCIA'!$I$2:$J$500,2,0)))))))</f>
        <v>FALTA</v>
      </c>
      <c r="F16" s="312" t="str">
        <f t="shared" si="1"/>
        <v>OK</v>
      </c>
      <c r="G16" s="326" t="s">
        <v>13</v>
      </c>
      <c r="H16" s="326" t="s">
        <v>10</v>
      </c>
      <c r="I16" s="362"/>
      <c r="J16" s="362"/>
      <c r="K16" s="362"/>
      <c r="L16" s="362"/>
      <c r="M16" s="362"/>
      <c r="N16" s="363"/>
    </row>
    <row r="17" ht="15" spans="1:14">
      <c r="A17" s="334" t="str">
        <f>IF(C17="","",(VLOOKUP(D17,'GERAR COD DE BARRA VALIDADE'!$C$2:$D$4986,2,0)))</f>
        <v/>
      </c>
      <c r="B17" s="335" t="str">
        <f t="shared" si="0"/>
        <v/>
      </c>
      <c r="C17" s="336" t="str">
        <f>IF(D17="","",(VLOOKUP(D17,'GERAR COD DE BARRA VALIDADE'!$A$2:$B$4987,2,0)))</f>
        <v/>
      </c>
      <c r="D17" s="337"/>
      <c r="E17" s="311" t="str">
        <f>IF(AND(G17="Total geral",C17=""),"",IF(AND(G17="Total geral",C17&lt;&gt;""),"EXCESSO",IF(AND(G17="",C17=""),"",IF(AND(G17&lt;&gt;"",C17=""),"FALTA",IF(AND(G17="",C17&lt;&gt;""),"EXCESSO",IF(B17="INVÁLIDO","INVÁLIDO",VLOOKUP(C17,'PLANILHA PROCV CONFERENCIA'!$I$2:$J$500,2,0)))))))</f>
        <v/>
      </c>
      <c r="F17" s="312" t="str">
        <f t="shared" si="1"/>
        <v/>
      </c>
      <c r="G17" s="338" t="s">
        <v>17</v>
      </c>
      <c r="H17" s="339"/>
      <c r="I17" s="364"/>
      <c r="J17" s="364"/>
      <c r="K17" s="364"/>
      <c r="L17" s="364"/>
      <c r="M17" s="364"/>
      <c r="N17" s="365"/>
    </row>
    <row r="18" ht="15" spans="1:14">
      <c r="A18" s="334" t="str">
        <f>IF(C18="","",(VLOOKUP(D18,'GERAR COD DE BARRA VALIDADE'!$C$2:$D$4986,2,0)))</f>
        <v/>
      </c>
      <c r="B18" s="335" t="str">
        <f t="shared" si="0"/>
        <v/>
      </c>
      <c r="C18" s="336" t="str">
        <f>IF(D18="","",(VLOOKUP(D18,'GERAR COD DE BARRA VALIDADE'!$A$2:$B$4987,2,0)))</f>
        <v/>
      </c>
      <c r="D18" s="337"/>
      <c r="E18" s="311" t="str">
        <f>IF(AND(G18="Total geral",C18=""),"",IF(AND(G18="Total geral",C18&lt;&gt;""),"EXCESSO",IF(AND(G18="",C18=""),"",IF(AND(G18&lt;&gt;"",C18=""),"FALTA",IF(AND(G18="",C18&lt;&gt;""),"EXCESSO",IF(B18="INVÁLIDO","INVÁLIDO",VLOOKUP(C18,'PLANILHA PROCV CONFERENCIA'!$I$2:$J$500,2,0)))))))</f>
        <v/>
      </c>
      <c r="F18" s="312" t="str">
        <f t="shared" si="1"/>
        <v/>
      </c>
      <c r="G18"/>
      <c r="H18"/>
      <c r="I18"/>
      <c r="J18"/>
      <c r="K18"/>
      <c r="L18"/>
      <c r="M18"/>
      <c r="N18"/>
    </row>
    <row r="19" ht="15" spans="1:14">
      <c r="A19" s="334" t="str">
        <f>IF(C19="","",(VLOOKUP(D19,'GERAR COD DE BARRA VALIDADE'!$C$2:$D$4986,2,0)))</f>
        <v/>
      </c>
      <c r="B19" s="335" t="str">
        <f t="shared" si="0"/>
        <v/>
      </c>
      <c r="C19" s="336" t="str">
        <f>IF(D19="","",(VLOOKUP(D19,'GERAR COD DE BARRA VALIDADE'!$A$2:$B$4987,2,0)))</f>
        <v/>
      </c>
      <c r="D19" s="337"/>
      <c r="E19" s="311" t="str">
        <f>IF(AND(G19="Total geral",C19=""),"",IF(AND(G19="Total geral",C19&lt;&gt;""),"EXCESSO",IF(AND(G19="",C19=""),"",IF(AND(G19&lt;&gt;"",C19=""),"FALTA",IF(AND(G19="",C19&lt;&gt;""),"EXCESSO",IF(B19="INVÁLIDO","INVÁLIDO",VLOOKUP(C19,'PLANILHA PROCV CONFERENCIA'!$I$2:$J$500,2,0)))))))</f>
        <v/>
      </c>
      <c r="F19" s="312" t="str">
        <f t="shared" si="1"/>
        <v/>
      </c>
      <c r="G19"/>
      <c r="H19"/>
      <c r="I19"/>
      <c r="J19"/>
      <c r="K19"/>
      <c r="L19"/>
      <c r="M19"/>
      <c r="N19"/>
    </row>
    <row r="20" ht="15" spans="1:14">
      <c r="A20" s="334" t="str">
        <f>IF(C20="","",(VLOOKUP(D20,'GERAR COD DE BARRA VALIDADE'!$C$2:$D$4986,2,0)))</f>
        <v/>
      </c>
      <c r="B20" s="335" t="str">
        <f t="shared" si="0"/>
        <v/>
      </c>
      <c r="C20" s="336" t="str">
        <f>IF(D20="","",(VLOOKUP(D20,'GERAR COD DE BARRA VALIDADE'!$A$2:$B$4987,2,0)))</f>
        <v/>
      </c>
      <c r="D20" s="337"/>
      <c r="E20" s="311" t="str">
        <f>IF(AND(G20="Total geral",C20=""),"",IF(AND(G20="Total geral",C20&lt;&gt;""),"EXCESSO",IF(AND(G20="",C20=""),"",IF(AND(G20&lt;&gt;"",C20=""),"FALTA",IF(AND(G20="",C20&lt;&gt;""),"EXCESSO",IF(B20="INVÁLIDO","INVÁLIDO",VLOOKUP(C20,'PLANILHA PROCV CONFERENCIA'!$I$2:$J$500,2,0)))))))</f>
        <v/>
      </c>
      <c r="F20" s="312" t="str">
        <f t="shared" si="1"/>
        <v/>
      </c>
      <c r="G20"/>
      <c r="H20"/>
      <c r="I20"/>
      <c r="J20"/>
      <c r="K20"/>
      <c r="L20"/>
      <c r="M20"/>
      <c r="N20"/>
    </row>
    <row r="21" ht="15" spans="1:14">
      <c r="A21" s="334" t="str">
        <f>IF(C21="","",(VLOOKUP(D21,'GERAR COD DE BARRA VALIDADE'!$C$2:$D$4986,2,0)))</f>
        <v/>
      </c>
      <c r="B21" s="335" t="str">
        <f t="shared" si="0"/>
        <v/>
      </c>
      <c r="C21" s="336" t="str">
        <f>IF(D21="","",(VLOOKUP(D21,'GERAR COD DE BARRA VALIDADE'!$A$2:$B$4987,2,0)))</f>
        <v/>
      </c>
      <c r="D21" s="337"/>
      <c r="E21" s="311" t="str">
        <f>IF(AND(G21="Total geral",C21=""),"",IF(AND(G21="Total geral",C21&lt;&gt;""),"EXCESSO",IF(AND(G21="",C21=""),"",IF(AND(G21&lt;&gt;"",C21=""),"FALTA",IF(AND(G21="",C21&lt;&gt;""),"EXCESSO",IF(B21="INVÁLIDO","INVÁLIDO",VLOOKUP(C21,'PLANILHA PROCV CONFERENCIA'!$I$2:$J$500,2,0)))))))</f>
        <v/>
      </c>
      <c r="F21" s="312" t="str">
        <f t="shared" si="1"/>
        <v/>
      </c>
      <c r="G21"/>
      <c r="H21"/>
      <c r="I21"/>
      <c r="J21"/>
      <c r="K21" s="311"/>
      <c r="M21"/>
      <c r="N21"/>
    </row>
    <row r="22" ht="15" spans="1:14">
      <c r="A22" s="334" t="str">
        <f>IF(C22="","",(VLOOKUP(D22,'GERAR COD DE BARRA VALIDADE'!$C$2:$D$4986,2,0)))</f>
        <v/>
      </c>
      <c r="B22" s="335" t="str">
        <f t="shared" si="0"/>
        <v/>
      </c>
      <c r="C22" s="336" t="str">
        <f>IF(D22="","",(VLOOKUP(D22,'GERAR COD DE BARRA VALIDADE'!$A$2:$B$4987,2,0)))</f>
        <v/>
      </c>
      <c r="D22" s="337"/>
      <c r="E22" s="311" t="str">
        <f>IF(AND(G22="Total geral",C22=""),"",IF(AND(G22="Total geral",C22&lt;&gt;""),"EXCESSO",IF(AND(G22="",C22=""),"",IF(AND(G22&lt;&gt;"",C22=""),"FALTA",IF(AND(G22="",C22&lt;&gt;""),"EXCESSO",IF(B22="INVÁLIDO","INVÁLIDO",VLOOKUP(C22,'PLANILHA PROCV CONFERENCIA'!$I$2:$J$500,2,0)))))))</f>
        <v/>
      </c>
      <c r="F22" s="312" t="str">
        <f t="shared" si="1"/>
        <v/>
      </c>
      <c r="G22"/>
      <c r="H22"/>
      <c r="I22"/>
      <c r="J22"/>
      <c r="K22" s="311"/>
      <c r="M22"/>
      <c r="N22"/>
    </row>
    <row r="23" ht="15" spans="1:14">
      <c r="A23" s="334" t="str">
        <f>IF(C23="","",(VLOOKUP(D23,'GERAR COD DE BARRA VALIDADE'!$C$2:$D$4986,2,0)))</f>
        <v/>
      </c>
      <c r="B23" s="335" t="str">
        <f t="shared" si="0"/>
        <v/>
      </c>
      <c r="C23" s="336" t="str">
        <f>IF(D23="","",(VLOOKUP(D23,'GERAR COD DE BARRA VALIDADE'!$A$2:$B$4987,2,0)))</f>
        <v/>
      </c>
      <c r="D23" s="337"/>
      <c r="E23" s="311" t="str">
        <f>IF(AND(G23="Total geral",C23=""),"",IF(AND(G23="Total geral",C23&lt;&gt;""),"EXCESSO",IF(AND(G23="",C23=""),"",IF(AND(G23&lt;&gt;"",C23=""),"FALTA",IF(AND(G23="",C23&lt;&gt;""),"EXCESSO",IF(B23="INVÁLIDO","INVÁLIDO",VLOOKUP(C23,'PLANILHA PROCV CONFERENCIA'!$I$2:$J$500,2,0)))))))</f>
        <v/>
      </c>
      <c r="F23" s="312" t="str">
        <f t="shared" si="1"/>
        <v/>
      </c>
      <c r="G23"/>
      <c r="H23"/>
      <c r="I23"/>
      <c r="J23"/>
      <c r="K23" s="311"/>
      <c r="M23"/>
      <c r="N23"/>
    </row>
    <row r="24" ht="15" spans="1:14">
      <c r="A24" s="334" t="str">
        <f>IF(C24="","",(VLOOKUP(D24,'GERAR COD DE BARRA VALIDADE'!$C$2:$D$4986,2,0)))</f>
        <v/>
      </c>
      <c r="B24" s="335" t="str">
        <f t="shared" si="0"/>
        <v/>
      </c>
      <c r="C24" s="336" t="str">
        <f>IF(D24="","",(VLOOKUP(D24,'GERAR COD DE BARRA VALIDADE'!$A$2:$B$4987,2,0)))</f>
        <v/>
      </c>
      <c r="D24" s="337"/>
      <c r="E24" s="311" t="str">
        <f>IF(AND(G24="Total geral",C24=""),"",IF(AND(G24="Total geral",C24&lt;&gt;""),"EXCESSO",IF(AND(G24="",C24=""),"",IF(AND(G24&lt;&gt;"",C24=""),"FALTA",IF(AND(G24="",C24&lt;&gt;""),"EXCESSO",IF(B24="INVÁLIDO","INVÁLIDO",VLOOKUP(C24,'PLANILHA PROCV CONFERENCIA'!$I$2:$J$500,2,0)))))))</f>
        <v/>
      </c>
      <c r="F24" s="312" t="str">
        <f t="shared" si="1"/>
        <v/>
      </c>
      <c r="G24"/>
      <c r="H24"/>
      <c r="I24"/>
      <c r="J24"/>
      <c r="K24" s="311"/>
      <c r="M24"/>
      <c r="N24"/>
    </row>
    <row r="25" ht="15" spans="1:14">
      <c r="A25" s="334" t="str">
        <f>IF(C25="","",(VLOOKUP(D25,'GERAR COD DE BARRA VALIDADE'!$C$2:$D$4986,2,0)))</f>
        <v/>
      </c>
      <c r="B25" s="335" t="str">
        <f t="shared" si="0"/>
        <v/>
      </c>
      <c r="C25" s="336" t="str">
        <f>IF(D25="","",(VLOOKUP(D25,'GERAR COD DE BARRA VALIDADE'!$A$2:$B$4987,2,0)))</f>
        <v/>
      </c>
      <c r="D25" s="337"/>
      <c r="E25" s="311" t="str">
        <f>IF(AND(G25="Total geral",C25=""),"",IF(AND(G25="Total geral",C25&lt;&gt;""),"EXCESSO",IF(AND(G25="",C25=""),"",IF(AND(G25&lt;&gt;"",C25=""),"FALTA",IF(AND(G25="",C25&lt;&gt;""),"EXCESSO",IF(B25="INVÁLIDO","INVÁLIDO",VLOOKUP(C25,'PLANILHA PROCV CONFERENCIA'!$I$2:$J$500,2,0)))))))</f>
        <v/>
      </c>
      <c r="F25" s="312" t="str">
        <f t="shared" si="1"/>
        <v/>
      </c>
      <c r="G25"/>
      <c r="H25"/>
      <c r="I25"/>
      <c r="J25"/>
      <c r="K25" s="311"/>
      <c r="M25"/>
      <c r="N25"/>
    </row>
    <row r="26" ht="15" spans="1:14">
      <c r="A26" s="334" t="str">
        <f>IF(C26="","",(VLOOKUP(D26,'GERAR COD DE BARRA VALIDADE'!$C$2:$D$4986,2,0)))</f>
        <v/>
      </c>
      <c r="B26" s="335" t="str">
        <f t="shared" si="0"/>
        <v/>
      </c>
      <c r="C26" s="336" t="str">
        <f>IF(D26="","",(VLOOKUP(D26,'GERAR COD DE BARRA VALIDADE'!$A$2:$B$4987,2,0)))</f>
        <v/>
      </c>
      <c r="D26" s="337"/>
      <c r="E26" s="311" t="str">
        <f>IF(AND(G26="Total geral",C26=""),"",IF(AND(G26="Total geral",C26&lt;&gt;""),"EXCESSO",IF(AND(G26="",C26=""),"",IF(AND(G26&lt;&gt;"",C26=""),"FALTA",IF(AND(G26="",C26&lt;&gt;""),"EXCESSO",IF(B26="INVÁLIDO","INVÁLIDO",VLOOKUP(C26,'PLANILHA PROCV CONFERENCIA'!$I$2:$J$500,2,0)))))))</f>
        <v/>
      </c>
      <c r="F26" s="312" t="str">
        <f t="shared" si="1"/>
        <v/>
      </c>
      <c r="G26"/>
      <c r="H26"/>
      <c r="I26"/>
      <c r="J26"/>
      <c r="K26" s="311"/>
      <c r="M26"/>
      <c r="N26"/>
    </row>
    <row r="27" ht="15" spans="1:14">
      <c r="A27" s="334" t="str">
        <f>IF(C27="","",(VLOOKUP(D27,'GERAR COD DE BARRA VALIDADE'!$C$2:$D$4986,2,0)))</f>
        <v/>
      </c>
      <c r="B27" s="335" t="str">
        <f t="shared" si="0"/>
        <v/>
      </c>
      <c r="C27" s="336" t="str">
        <f>IF(D27="","",(VLOOKUP(D27,'GERAR COD DE BARRA VALIDADE'!$A$2:$B$4987,2,0)))</f>
        <v/>
      </c>
      <c r="D27" s="337"/>
      <c r="E27" s="311" t="str">
        <f>IF(AND(G27="Total geral",C27=""),"",IF(AND(G27="Total geral",C27&lt;&gt;""),"EXCESSO",IF(AND(G27="",C27=""),"",IF(AND(G27&lt;&gt;"",C27=""),"FALTA",IF(AND(G27="",C27&lt;&gt;""),"EXCESSO",IF(B27="INVÁLIDO","INVÁLIDO",VLOOKUP(C27,'PLANILHA PROCV CONFERENCIA'!$I$2:$J$500,2,0)))))))</f>
        <v/>
      </c>
      <c r="F27" s="312" t="str">
        <f t="shared" si="1"/>
        <v/>
      </c>
      <c r="G27"/>
      <c r="H27"/>
      <c r="I27"/>
      <c r="J27"/>
      <c r="K27" s="311"/>
      <c r="M27"/>
      <c r="N27"/>
    </row>
    <row r="28" ht="15" spans="1:15">
      <c r="A28" s="334" t="str">
        <f>IF(C28="","",(VLOOKUP(D28,'GERAR COD DE BARRA VALIDADE'!$C$2:$D$4986,2,0)))</f>
        <v/>
      </c>
      <c r="B28" s="335" t="str">
        <f t="shared" si="0"/>
        <v/>
      </c>
      <c r="C28" s="336" t="str">
        <f>IF(D28="","",(VLOOKUP(D28,'GERAR COD DE BARRA VALIDADE'!$A$2:$B$4987,2,0)))</f>
        <v/>
      </c>
      <c r="D28" s="337"/>
      <c r="E28" s="311" t="str">
        <f>IF(AND(G28="Total geral",C28=""),"",IF(AND(G28="Total geral",C28&lt;&gt;""),"EXCESSO",IF(AND(G28="",C28=""),"",IF(AND(G28&lt;&gt;"",C28=""),"FALTA",IF(AND(G28="",C28&lt;&gt;""),"EXCESSO",IF(B28="INVÁLIDO","INVÁLIDO",VLOOKUP(C28,'PLANILHA PROCV CONFERENCIA'!$I$2:$J$500,2,0)))))))</f>
        <v/>
      </c>
      <c r="F28" s="312" t="str">
        <f t="shared" si="1"/>
        <v/>
      </c>
      <c r="G28"/>
      <c r="H28"/>
      <c r="I28"/>
      <c r="J28"/>
      <c r="K28" s="311"/>
      <c r="M28"/>
      <c r="N28"/>
      <c r="O28" s="311" t="s">
        <v>18</v>
      </c>
    </row>
    <row r="29" ht="15" spans="1:14">
      <c r="A29" s="334" t="str">
        <f>IF(C29="","",(VLOOKUP(D29,'GERAR COD DE BARRA VALIDADE'!$C$2:$D$4986,2,0)))</f>
        <v/>
      </c>
      <c r="B29" s="335" t="str">
        <f t="shared" si="0"/>
        <v/>
      </c>
      <c r="C29" s="336" t="str">
        <f>IF(D29="","",(VLOOKUP(D29,'GERAR COD DE BARRA VALIDADE'!$A$2:$B$4987,2,0)))</f>
        <v/>
      </c>
      <c r="D29" s="337"/>
      <c r="E29" s="311" t="str">
        <f>IF(AND(G29="Total geral",C29=""),"",IF(AND(G29="Total geral",C29&lt;&gt;""),"EXCESSO",IF(AND(G29="",C29=""),"",IF(AND(G29&lt;&gt;"",C29=""),"FALTA",IF(AND(G29="",C29&lt;&gt;""),"EXCESSO",IF(B29="INVÁLIDO","INVÁLIDO",VLOOKUP(C29,'PLANILHA PROCV CONFERENCIA'!$I$2:$J$500,2,0)))))))</f>
        <v/>
      </c>
      <c r="F29" s="312" t="str">
        <f t="shared" si="1"/>
        <v/>
      </c>
      <c r="G29"/>
      <c r="H29"/>
      <c r="I29"/>
      <c r="J29"/>
      <c r="K29" s="311"/>
      <c r="M29"/>
      <c r="N29"/>
    </row>
    <row r="30" ht="15" spans="1:14">
      <c r="A30" s="334" t="str">
        <f>IF(C30="","",(VLOOKUP(D30,'GERAR COD DE BARRA VALIDADE'!$C$2:$D$4986,2,0)))</f>
        <v/>
      </c>
      <c r="B30" s="335" t="str">
        <f t="shared" si="0"/>
        <v/>
      </c>
      <c r="C30" s="336" t="str">
        <f>IF(D30="","",(VLOOKUP(D30,'GERAR COD DE BARRA VALIDADE'!$A$2:$B$4987,2,0)))</f>
        <v/>
      </c>
      <c r="D30" s="337"/>
      <c r="E30" s="311" t="str">
        <f>IF(AND(G30="Total geral",C30=""),"",IF(AND(G30="Total geral",C30&lt;&gt;""),"EXCESSO",IF(AND(G30="",C30=""),"",IF(AND(G30&lt;&gt;"",C30=""),"FALTA",IF(AND(G30="",C30&lt;&gt;""),"EXCESSO",IF(B30="INVÁLIDO","INVÁLIDO",VLOOKUP(C30,'PLANILHA PROCV CONFERENCIA'!$I$2:$J$500,2,0)))))))</f>
        <v/>
      </c>
      <c r="F30" s="312" t="str">
        <f t="shared" si="1"/>
        <v/>
      </c>
      <c r="G30"/>
      <c r="H30"/>
      <c r="I30"/>
      <c r="J30"/>
      <c r="K30" s="311"/>
      <c r="M30"/>
      <c r="N30"/>
    </row>
    <row r="31" ht="15" spans="1:14">
      <c r="A31" s="334" t="str">
        <f>IF(C31="","",(VLOOKUP(D31,'GERAR COD DE BARRA VALIDADE'!$C$2:$D$4986,2,0)))</f>
        <v/>
      </c>
      <c r="B31" s="335" t="str">
        <f t="shared" si="0"/>
        <v/>
      </c>
      <c r="C31" s="336" t="str">
        <f>IF(D31="","",(VLOOKUP(D31,'GERAR COD DE BARRA VALIDADE'!$A$2:$B$4987,2,0)))</f>
        <v/>
      </c>
      <c r="D31" s="337"/>
      <c r="E31" s="311" t="str">
        <f>IF(AND(G31="Total geral",C31=""),"",IF(AND(G31="Total geral",C31&lt;&gt;""),"EXCESSO",IF(AND(G31="",C31=""),"",IF(AND(G31&lt;&gt;"",C31=""),"FALTA",IF(AND(G31="",C31&lt;&gt;""),"EXCESSO",IF(B31="INVÁLIDO","INVÁLIDO",VLOOKUP(C31,'PLANILHA PROCV CONFERENCIA'!$I$2:$J$500,2,0)))))))</f>
        <v/>
      </c>
      <c r="F31" s="312" t="str">
        <f t="shared" si="1"/>
        <v/>
      </c>
      <c r="G31"/>
      <c r="H31"/>
      <c r="I31"/>
      <c r="J31"/>
      <c r="K31" s="311"/>
      <c r="M31"/>
      <c r="N31"/>
    </row>
    <row r="32" ht="15" spans="1:14">
      <c r="A32" s="334" t="str">
        <f>IF(C32="","",(VLOOKUP(D32,'GERAR COD DE BARRA VALIDADE'!$C$2:$D$4986,2,0)))</f>
        <v/>
      </c>
      <c r="B32" s="335" t="str">
        <f t="shared" si="0"/>
        <v/>
      </c>
      <c r="C32" s="336" t="str">
        <f>IF(D32="","",(VLOOKUP(D32,'GERAR COD DE BARRA VALIDADE'!$A$2:$B$4987,2,0)))</f>
        <v/>
      </c>
      <c r="D32" s="337"/>
      <c r="E32" s="311" t="str">
        <f>IF(AND(G32="Total geral",C32=""),"",IF(AND(G32="Total geral",C32&lt;&gt;""),"EXCESSO",IF(AND(G32="",C32=""),"",IF(AND(G32&lt;&gt;"",C32=""),"FALTA",IF(AND(G32="",C32&lt;&gt;""),"EXCESSO",IF(B32="INVÁLIDO","INVÁLIDO",VLOOKUP(C32,'PLANILHA PROCV CONFERENCIA'!$I$2:$J$500,2,0)))))))</f>
        <v/>
      </c>
      <c r="F32" s="312" t="str">
        <f t="shared" si="1"/>
        <v/>
      </c>
      <c r="G32"/>
      <c r="H32"/>
      <c r="I32"/>
      <c r="J32"/>
      <c r="K32" s="311"/>
      <c r="M32"/>
      <c r="N32"/>
    </row>
    <row r="33" ht="15" spans="1:14">
      <c r="A33" s="334" t="str">
        <f>IF(C33="","",(VLOOKUP(D33,'GERAR COD DE BARRA VALIDADE'!$C$2:$D$4986,2,0)))</f>
        <v/>
      </c>
      <c r="B33" s="335" t="str">
        <f t="shared" si="0"/>
        <v/>
      </c>
      <c r="C33" s="336" t="str">
        <f>IF(D33="","",(VLOOKUP(D33,'GERAR COD DE BARRA VALIDADE'!$A$2:$B$4987,2,0)))</f>
        <v/>
      </c>
      <c r="D33" s="337"/>
      <c r="E33" s="311" t="str">
        <f>IF(AND(G33="Total geral",C33=""),"",IF(AND(G33="Total geral",C33&lt;&gt;""),"EXCESSO",IF(AND(G33="",C33=""),"",IF(AND(G33&lt;&gt;"",C33=""),"FALTA",IF(AND(G33="",C33&lt;&gt;""),"EXCESSO",IF(B33="INVÁLIDO","INVÁLIDO",VLOOKUP(C33,'PLANILHA PROCV CONFERENCIA'!$I$2:$J$500,2,0)))))))</f>
        <v/>
      </c>
      <c r="F33" s="312" t="str">
        <f t="shared" si="1"/>
        <v/>
      </c>
      <c r="G33"/>
      <c r="H33"/>
      <c r="I33"/>
      <c r="J33"/>
      <c r="K33" s="311"/>
      <c r="M33"/>
      <c r="N33"/>
    </row>
    <row r="34" ht="15" spans="1:14">
      <c r="A34" s="334" t="str">
        <f>IF(C34="","",(VLOOKUP(D34,'GERAR COD DE BARRA VALIDADE'!$C$2:$D$4986,2,0)))</f>
        <v/>
      </c>
      <c r="B34" s="335" t="str">
        <f t="shared" si="0"/>
        <v/>
      </c>
      <c r="C34" s="336" t="str">
        <f>IF(D34="","",(VLOOKUP(D34,'GERAR COD DE BARRA VALIDADE'!$A$2:$B$4987,2,0)))</f>
        <v/>
      </c>
      <c r="D34" s="337"/>
      <c r="E34" s="311" t="str">
        <f>IF(AND(G34="Total geral",C34=""),"",IF(AND(G34="Total geral",C34&lt;&gt;""),"EXCESSO",IF(AND(G34="",C34=""),"",IF(AND(G34&lt;&gt;"",C34=""),"FALTA",IF(AND(G34="",C34&lt;&gt;""),"EXCESSO",IF(B34="INVÁLIDO","INVÁLIDO",VLOOKUP(C34,'PLANILHA PROCV CONFERENCIA'!$I$2:$J$500,2,0)))))))</f>
        <v/>
      </c>
      <c r="F34" s="312" t="str">
        <f t="shared" si="1"/>
        <v/>
      </c>
      <c r="G34"/>
      <c r="H34"/>
      <c r="I34"/>
      <c r="J34"/>
      <c r="K34" s="311"/>
      <c r="M34"/>
      <c r="N34"/>
    </row>
    <row r="35" ht="15" spans="1:14">
      <c r="A35" s="334" t="str">
        <f>IF(C35="","",(VLOOKUP(D35,'GERAR COD DE BARRA VALIDADE'!$C$2:$D$4986,2,0)))</f>
        <v/>
      </c>
      <c r="B35" s="335" t="str">
        <f t="shared" si="0"/>
        <v/>
      </c>
      <c r="C35" s="336" t="str">
        <f>IF(D35="","",(VLOOKUP(D35,'GERAR COD DE BARRA VALIDADE'!$A$2:$B$4987,2,0)))</f>
        <v/>
      </c>
      <c r="D35" s="337"/>
      <c r="E35" s="311" t="str">
        <f>IF(AND(G35="Total geral",C35=""),"",IF(AND(G35="Total geral",C35&lt;&gt;""),"EXCESSO",IF(AND(G35="",C35=""),"",IF(AND(G35&lt;&gt;"",C35=""),"FALTA",IF(AND(G35="",C35&lt;&gt;""),"EXCESSO",IF(B35="INVÁLIDO","INVÁLIDO",VLOOKUP(C35,'PLANILHA PROCV CONFERENCIA'!$I$2:$J$500,2,0)))))))</f>
        <v/>
      </c>
      <c r="F35" s="312" t="str">
        <f t="shared" si="1"/>
        <v/>
      </c>
      <c r="G35"/>
      <c r="H35"/>
      <c r="I35"/>
      <c r="J35"/>
      <c r="K35" s="311"/>
      <c r="M35"/>
      <c r="N35"/>
    </row>
    <row r="36" ht="15" spans="1:14">
      <c r="A36" s="334" t="str">
        <f>IF(C36="","",(VLOOKUP(D36,'GERAR COD DE BARRA VALIDADE'!$C$2:$D$4986,2,0)))</f>
        <v/>
      </c>
      <c r="B36" s="335" t="str">
        <f t="shared" si="0"/>
        <v/>
      </c>
      <c r="C36" s="336" t="str">
        <f>IF(D36="","",(VLOOKUP(D36,'GERAR COD DE BARRA VALIDADE'!$A$2:$B$4987,2,0)))</f>
        <v/>
      </c>
      <c r="D36" s="337"/>
      <c r="E36" s="311" t="str">
        <f>IF(AND(G36="Total geral",C36=""),"",IF(AND(G36="Total geral",C36&lt;&gt;""),"EXCESSO",IF(AND(G36="",C36=""),"",IF(AND(G36&lt;&gt;"",C36=""),"FALTA",IF(AND(G36="",C36&lt;&gt;""),"EXCESSO",IF(B36="INVÁLIDO","INVÁLIDO",VLOOKUP(C36,'PLANILHA PROCV CONFERENCIA'!$I$2:$J$500,2,0)))))))</f>
        <v/>
      </c>
      <c r="F36" s="312" t="str">
        <f t="shared" si="1"/>
        <v/>
      </c>
      <c r="G36"/>
      <c r="H36"/>
      <c r="I36"/>
      <c r="J36"/>
      <c r="K36" s="311"/>
      <c r="M36"/>
      <c r="N36"/>
    </row>
    <row r="37" ht="15" spans="1:14">
      <c r="A37" s="334" t="str">
        <f>IF(C37="","",(VLOOKUP(D37,'GERAR COD DE BARRA VALIDADE'!$C$2:$D$4986,2,0)))</f>
        <v/>
      </c>
      <c r="B37" s="335" t="str">
        <f t="shared" si="0"/>
        <v/>
      </c>
      <c r="C37" s="336" t="str">
        <f>IF(D37="","",(VLOOKUP(D37,'GERAR COD DE BARRA VALIDADE'!$A$2:$B$4987,2,0)))</f>
        <v/>
      </c>
      <c r="D37" s="337"/>
      <c r="E37" s="311" t="str">
        <f>IF(AND(G37="Total geral",C37=""),"",IF(AND(G37="Total geral",C37&lt;&gt;""),"EXCESSO",IF(AND(G37="",C37=""),"",IF(AND(G37&lt;&gt;"",C37=""),"FALTA",IF(AND(G37="",C37&lt;&gt;""),"EXCESSO",IF(B37="INVÁLIDO","INVÁLIDO",VLOOKUP(C37,'PLANILHA PROCV CONFERENCIA'!$I$2:$J$500,2,0)))))))</f>
        <v/>
      </c>
      <c r="F37" s="312" t="str">
        <f t="shared" si="1"/>
        <v/>
      </c>
      <c r="G37"/>
      <c r="H37"/>
      <c r="I37"/>
      <c r="J37"/>
      <c r="K37" s="311"/>
      <c r="M37"/>
      <c r="N37"/>
    </row>
    <row r="38" ht="15" spans="1:14">
      <c r="A38" s="334" t="str">
        <f>IF(C38="","",(VLOOKUP(D38,'GERAR COD DE BARRA VALIDADE'!$C$2:$D$4986,2,0)))</f>
        <v/>
      </c>
      <c r="B38" s="335" t="str">
        <f t="shared" si="0"/>
        <v/>
      </c>
      <c r="C38" s="336" t="str">
        <f>IF(D38="","",(VLOOKUP(D38,'GERAR COD DE BARRA VALIDADE'!$A$2:$B$4987,2,0)))</f>
        <v/>
      </c>
      <c r="D38" s="337"/>
      <c r="E38" s="311" t="str">
        <f>IF(AND(G38="Total geral",C38=""),"",IF(AND(G38="Total geral",C38&lt;&gt;""),"EXCESSO",IF(AND(G38="",C38=""),"",IF(AND(G38&lt;&gt;"",C38=""),"FALTA",IF(AND(G38="",C38&lt;&gt;""),"EXCESSO",IF(B38="INVÁLIDO","INVÁLIDO",VLOOKUP(C38,'PLANILHA PROCV CONFERENCIA'!$I$2:$J$500,2,0)))))))</f>
        <v/>
      </c>
      <c r="F38" s="312" t="str">
        <f t="shared" si="1"/>
        <v/>
      </c>
      <c r="G38"/>
      <c r="H38"/>
      <c r="I38"/>
      <c r="J38"/>
      <c r="K38" s="311"/>
      <c r="M38"/>
      <c r="N38"/>
    </row>
    <row r="39" ht="15" spans="1:14">
      <c r="A39" s="334" t="str">
        <f>IF(C39="","",(VLOOKUP(D39,'GERAR COD DE BARRA VALIDADE'!$C$2:$D$4986,2,0)))</f>
        <v/>
      </c>
      <c r="B39" s="335" t="str">
        <f t="shared" si="0"/>
        <v/>
      </c>
      <c r="C39" s="336" t="str">
        <f>IF(D39="","",(VLOOKUP(D39,'GERAR COD DE BARRA VALIDADE'!$A$2:$B$4987,2,0)))</f>
        <v/>
      </c>
      <c r="D39" s="337"/>
      <c r="E39" s="311" t="str">
        <f>IF(AND(G39="Total geral",C39=""),"",IF(AND(G39="Total geral",C39&lt;&gt;""),"EXCESSO",IF(AND(G39="",C39=""),"",IF(AND(G39&lt;&gt;"",C39=""),"FALTA",IF(AND(G39="",C39&lt;&gt;""),"EXCESSO",IF(B39="INVÁLIDO","INVÁLIDO",VLOOKUP(C39,'PLANILHA PROCV CONFERENCIA'!$I$2:$J$500,2,0)))))))</f>
        <v/>
      </c>
      <c r="F39" s="312" t="str">
        <f t="shared" si="1"/>
        <v/>
      </c>
      <c r="G39"/>
      <c r="H39"/>
      <c r="I39"/>
      <c r="J39"/>
      <c r="K39" s="311"/>
      <c r="M39"/>
      <c r="N39"/>
    </row>
    <row r="40" ht="15" spans="1:14">
      <c r="A40" s="334" t="str">
        <f>IF(C40="","",(VLOOKUP(D40,'GERAR COD DE BARRA VALIDADE'!$C$2:$D$4986,2,0)))</f>
        <v/>
      </c>
      <c r="B40" s="335" t="str">
        <f t="shared" si="0"/>
        <v/>
      </c>
      <c r="C40" s="336" t="str">
        <f>IF(D40="","",(VLOOKUP(D40,'GERAR COD DE BARRA VALIDADE'!$A$2:$B$4987,2,0)))</f>
        <v/>
      </c>
      <c r="D40" s="337"/>
      <c r="E40" s="311" t="str">
        <f>IF(AND(G40="Total geral",C40=""),"",IF(AND(G40="Total geral",C40&lt;&gt;""),"EXCESSO",IF(AND(G40="",C40=""),"",IF(AND(G40&lt;&gt;"",C40=""),"FALTA",IF(AND(G40="",C40&lt;&gt;""),"EXCESSO",IF(B40="INVÁLIDO","INVÁLIDO",VLOOKUP(C40,'PLANILHA PROCV CONFERENCIA'!$I$2:$J$500,2,0)))))))</f>
        <v/>
      </c>
      <c r="F40" s="312" t="str">
        <f t="shared" si="1"/>
        <v/>
      </c>
      <c r="G40"/>
      <c r="H40"/>
      <c r="I40"/>
      <c r="J40"/>
      <c r="K40" s="311"/>
      <c r="M40"/>
      <c r="N40"/>
    </row>
    <row r="41" ht="15" spans="1:14">
      <c r="A41" s="334" t="str">
        <f>IF(C41="","",(VLOOKUP(D41,'GERAR COD DE BARRA VALIDADE'!$C$2:$D$4986,2,0)))</f>
        <v/>
      </c>
      <c r="B41" s="335" t="str">
        <f t="shared" si="0"/>
        <v/>
      </c>
      <c r="C41" s="336" t="str">
        <f>IF(D41="","",(VLOOKUP(D41,'GERAR COD DE BARRA VALIDADE'!$A$2:$B$4987,2,0)))</f>
        <v/>
      </c>
      <c r="D41" s="337"/>
      <c r="E41" s="311" t="str">
        <f>IF(AND(G41="Total geral",C41=""),"",IF(AND(G41="Total geral",C41&lt;&gt;""),"EXCESSO",IF(AND(G41="",C41=""),"",IF(AND(G41&lt;&gt;"",C41=""),"FALTA",IF(AND(G41="",C41&lt;&gt;""),"EXCESSO",IF(B41="INVÁLIDO","INVÁLIDO",VLOOKUP(C41,'PLANILHA PROCV CONFERENCIA'!$I$2:$J$500,2,0)))))))</f>
        <v/>
      </c>
      <c r="F41" s="312" t="str">
        <f t="shared" si="1"/>
        <v/>
      </c>
      <c r="G41"/>
      <c r="H41"/>
      <c r="I41"/>
      <c r="J41"/>
      <c r="K41" s="311"/>
      <c r="M41"/>
      <c r="N41"/>
    </row>
    <row r="42" ht="15" spans="1:14">
      <c r="A42" s="334" t="str">
        <f>IF(C42="","",(VLOOKUP(D42,'GERAR COD DE BARRA VALIDADE'!$C$2:$D$4986,2,0)))</f>
        <v/>
      </c>
      <c r="B42" s="335" t="str">
        <f t="shared" si="0"/>
        <v/>
      </c>
      <c r="C42" s="336" t="str">
        <f>IF(D42="","",(VLOOKUP(D42,'GERAR COD DE BARRA VALIDADE'!$A$2:$B$4987,2,0)))</f>
        <v/>
      </c>
      <c r="D42" s="337"/>
      <c r="E42" s="311" t="str">
        <f>IF(AND(G42="Total geral",C42=""),"",IF(AND(G42="Total geral",C42&lt;&gt;""),"EXCESSO",IF(AND(G42="",C42=""),"",IF(AND(G42&lt;&gt;"",C42=""),"FALTA",IF(AND(G42="",C42&lt;&gt;""),"EXCESSO",IF(B42="INVÁLIDO","INVÁLIDO",VLOOKUP(C42,'PLANILHA PROCV CONFERENCIA'!$I$2:$J$500,2,0)))))))</f>
        <v/>
      </c>
      <c r="F42" s="312" t="str">
        <f t="shared" si="1"/>
        <v/>
      </c>
      <c r="G42"/>
      <c r="H42"/>
      <c r="I42"/>
      <c r="J42"/>
      <c r="K42" s="311"/>
      <c r="M42"/>
      <c r="N42"/>
    </row>
    <row r="43" ht="15" spans="1:14">
      <c r="A43" s="334" t="str">
        <f>IF(C43="","",(VLOOKUP(D43,'GERAR COD DE BARRA VALIDADE'!$C$2:$D$4986,2,0)))</f>
        <v/>
      </c>
      <c r="B43" s="335" t="str">
        <f t="shared" si="0"/>
        <v/>
      </c>
      <c r="C43" s="336" t="str">
        <f>IF(D43="","",(VLOOKUP(D43,'GERAR COD DE BARRA VALIDADE'!$A$2:$B$4987,2,0)))</f>
        <v/>
      </c>
      <c r="D43" s="337"/>
      <c r="E43" s="311" t="str">
        <f>IF(AND(G43="Total geral",C43=""),"",IF(AND(G43="Total geral",C43&lt;&gt;""),"EXCESSO",IF(AND(G43="",C43=""),"",IF(AND(G43&lt;&gt;"",C43=""),"FALTA",IF(AND(G43="",C43&lt;&gt;""),"EXCESSO",IF(B43="INVÁLIDO","INVÁLIDO",VLOOKUP(C43,'PLANILHA PROCV CONFERENCIA'!$I$2:$J$500,2,0)))))))</f>
        <v/>
      </c>
      <c r="F43" s="312" t="str">
        <f t="shared" si="1"/>
        <v/>
      </c>
      <c r="G43"/>
      <c r="H43"/>
      <c r="I43"/>
      <c r="J43"/>
      <c r="K43" s="311"/>
      <c r="M43"/>
      <c r="N43"/>
    </row>
    <row r="44" ht="15" spans="1:14">
      <c r="A44" s="334" t="str">
        <f>IF(C44="","",(VLOOKUP(D44,'GERAR COD DE BARRA VALIDADE'!$C$2:$D$4986,2,0)))</f>
        <v/>
      </c>
      <c r="B44" s="335" t="str">
        <f t="shared" si="0"/>
        <v/>
      </c>
      <c r="C44" s="336" t="str">
        <f>IF(D44="","",(VLOOKUP(D44,'GERAR COD DE BARRA VALIDADE'!$A$2:$B$4987,2,0)))</f>
        <v/>
      </c>
      <c r="D44" s="337"/>
      <c r="E44" s="311" t="str">
        <f>IF(AND(G44="Total geral",C44=""),"",IF(AND(G44="Total geral",C44&lt;&gt;""),"EXCESSO",IF(AND(G44="",C44=""),"",IF(AND(G44&lt;&gt;"",C44=""),"FALTA",IF(AND(G44="",C44&lt;&gt;""),"EXCESSO",IF(B44="INVÁLIDO","INVÁLIDO",VLOOKUP(C44,'PLANILHA PROCV CONFERENCIA'!$I$2:$J$500,2,0)))))))</f>
        <v/>
      </c>
      <c r="F44" s="312" t="str">
        <f t="shared" si="1"/>
        <v/>
      </c>
      <c r="G44"/>
      <c r="H44"/>
      <c r="I44"/>
      <c r="J44"/>
      <c r="K44" s="311"/>
      <c r="M44"/>
      <c r="N44"/>
    </row>
    <row r="45" ht="15" spans="1:14">
      <c r="A45" s="334" t="str">
        <f>IF(C45="","",(VLOOKUP(D45,'GERAR COD DE BARRA VALIDADE'!$C$2:$D$4986,2,0)))</f>
        <v/>
      </c>
      <c r="B45" s="335" t="str">
        <f t="shared" si="0"/>
        <v/>
      </c>
      <c r="C45" s="336" t="str">
        <f>IF(D45="","",(VLOOKUP(D45,'GERAR COD DE BARRA VALIDADE'!$A$2:$B$4987,2,0)))</f>
        <v/>
      </c>
      <c r="D45" s="337"/>
      <c r="E45" s="311" t="str">
        <f>IF(AND(G45="Total geral",C45=""),"",IF(AND(G45="Total geral",C45&lt;&gt;""),"EXCESSO",IF(AND(G45="",C45=""),"",IF(AND(G45&lt;&gt;"",C45=""),"FALTA",IF(AND(G45="",C45&lt;&gt;""),"EXCESSO",IF(B45="INVÁLIDO","INVÁLIDO",VLOOKUP(C45,'PLANILHA PROCV CONFERENCIA'!$I$2:$J$500,2,0)))))))</f>
        <v/>
      </c>
      <c r="F45" s="312" t="str">
        <f t="shared" si="1"/>
        <v/>
      </c>
      <c r="G45"/>
      <c r="H45"/>
      <c r="I45"/>
      <c r="J45"/>
      <c r="K45" s="311"/>
      <c r="M45"/>
      <c r="N45"/>
    </row>
    <row r="46" ht="15" spans="1:14">
      <c r="A46" s="334" t="str">
        <f>IF(C46="","",(VLOOKUP(D46,'GERAR COD DE BARRA VALIDADE'!$C$2:$D$4986,2,0)))</f>
        <v/>
      </c>
      <c r="B46" s="335" t="str">
        <f t="shared" si="0"/>
        <v/>
      </c>
      <c r="C46" s="336" t="str">
        <f>IF(D46="","",(VLOOKUP(D46,'GERAR COD DE BARRA VALIDADE'!$A$2:$B$4987,2,0)))</f>
        <v/>
      </c>
      <c r="D46" s="337"/>
      <c r="E46" s="311" t="str">
        <f>IF(AND(G46="Total geral",C46=""),"",IF(AND(G46="Total geral",C46&lt;&gt;""),"EXCESSO",IF(AND(G46="",C46=""),"",IF(AND(G46&lt;&gt;"",C46=""),"FALTA",IF(AND(G46="",C46&lt;&gt;""),"EXCESSO",IF(B46="INVÁLIDO","INVÁLIDO",VLOOKUP(C46,'PLANILHA PROCV CONFERENCIA'!$I$2:$J$500,2,0)))))))</f>
        <v/>
      </c>
      <c r="F46" s="312" t="str">
        <f t="shared" si="1"/>
        <v/>
      </c>
      <c r="G46"/>
      <c r="H46"/>
      <c r="I46"/>
      <c r="J46"/>
      <c r="K46" s="311"/>
      <c r="M46"/>
      <c r="N46"/>
    </row>
    <row r="47" ht="15" spans="1:14">
      <c r="A47" s="334" t="str">
        <f>IF(C47="","",(VLOOKUP(D47,'GERAR COD DE BARRA VALIDADE'!$C$2:$D$4986,2,0)))</f>
        <v/>
      </c>
      <c r="B47" s="335" t="str">
        <f t="shared" si="0"/>
        <v/>
      </c>
      <c r="C47" s="336" t="str">
        <f>IF(D47="","",(VLOOKUP(D47,'GERAR COD DE BARRA VALIDADE'!$A$2:$B$4987,2,0)))</f>
        <v/>
      </c>
      <c r="D47" s="337"/>
      <c r="E47" s="311" t="str">
        <f>IF(AND(G47="Total geral",C47=""),"",IF(AND(G47="Total geral",C47&lt;&gt;""),"EXCESSO",IF(AND(G47="",C47=""),"",IF(AND(G47&lt;&gt;"",C47=""),"FALTA",IF(AND(G47="",C47&lt;&gt;""),"EXCESSO",IF(B47="INVÁLIDO","INVÁLIDO",VLOOKUP(C47,'PLANILHA PROCV CONFERENCIA'!$I$2:$J$500,2,0)))))))</f>
        <v/>
      </c>
      <c r="F47" s="312" t="str">
        <f t="shared" si="1"/>
        <v/>
      </c>
      <c r="G47"/>
      <c r="H47"/>
      <c r="I47"/>
      <c r="J47"/>
      <c r="K47" s="311"/>
      <c r="M47"/>
      <c r="N47"/>
    </row>
    <row r="48" ht="15" spans="1:14">
      <c r="A48" s="334" t="str">
        <f>IF(C48="","",(VLOOKUP(D48,'GERAR COD DE BARRA VALIDADE'!$C$2:$D$4986,2,0)))</f>
        <v/>
      </c>
      <c r="B48" s="335" t="str">
        <f t="shared" si="0"/>
        <v/>
      </c>
      <c r="C48" s="336" t="str">
        <f>IF(D48="","",(VLOOKUP(D48,'GERAR COD DE BARRA VALIDADE'!$A$2:$B$4987,2,0)))</f>
        <v/>
      </c>
      <c r="D48" s="337"/>
      <c r="E48" s="311" t="str">
        <f>IF(AND(G48="Total geral",C48=""),"",IF(AND(G48="Total geral",C48&lt;&gt;""),"EXCESSO",IF(AND(G48="",C48=""),"",IF(AND(G48&lt;&gt;"",C48=""),"FALTA",IF(AND(G48="",C48&lt;&gt;""),"EXCESSO",IF(B48="INVÁLIDO","INVÁLIDO",VLOOKUP(C48,'PLANILHA PROCV CONFERENCIA'!$I$2:$J$500,2,0)))))))</f>
        <v/>
      </c>
      <c r="F48" s="312" t="str">
        <f t="shared" si="1"/>
        <v/>
      </c>
      <c r="G48"/>
      <c r="H48"/>
      <c r="I48"/>
      <c r="J48"/>
      <c r="K48" s="311"/>
      <c r="M48"/>
      <c r="N48"/>
    </row>
    <row r="49" ht="15" spans="1:14">
      <c r="A49" s="334" t="str">
        <f>IF(C49="","",(VLOOKUP(D49,'GERAR COD DE BARRA VALIDADE'!$C$2:$D$4986,2,0)))</f>
        <v/>
      </c>
      <c r="B49" s="335" t="str">
        <f t="shared" si="0"/>
        <v/>
      </c>
      <c r="C49" s="336" t="str">
        <f>IF(D49="","",(VLOOKUP(D49,'GERAR COD DE BARRA VALIDADE'!$A$2:$B$4987,2,0)))</f>
        <v/>
      </c>
      <c r="D49" s="337"/>
      <c r="E49" s="311" t="str">
        <f>IF(AND(G49="Total geral",C49=""),"",IF(AND(G49="Total geral",C49&lt;&gt;""),"EXCESSO",IF(AND(G49="",C49=""),"",IF(AND(G49&lt;&gt;"",C49=""),"FALTA",IF(AND(G49="",C49&lt;&gt;""),"EXCESSO",IF(B49="INVÁLIDO","INVÁLIDO",VLOOKUP(C49,'PLANILHA PROCV CONFERENCIA'!$I$2:$J$500,2,0)))))))</f>
        <v/>
      </c>
      <c r="F49" s="312" t="str">
        <f t="shared" si="1"/>
        <v/>
      </c>
      <c r="G49"/>
      <c r="H49"/>
      <c r="I49"/>
      <c r="J49"/>
      <c r="K49" s="311"/>
      <c r="M49"/>
      <c r="N49"/>
    </row>
    <row r="50" ht="15" spans="1:14">
      <c r="A50" s="334" t="str">
        <f>IF(C50="","",(VLOOKUP(D50,'GERAR COD DE BARRA VALIDADE'!$C$2:$D$4986,2,0)))</f>
        <v/>
      </c>
      <c r="B50" s="335" t="str">
        <f t="shared" si="0"/>
        <v/>
      </c>
      <c r="C50" s="336" t="str">
        <f>IF(D50="","",(VLOOKUP(D50,'GERAR COD DE BARRA VALIDADE'!$A$2:$B$4987,2,0)))</f>
        <v/>
      </c>
      <c r="D50" s="337"/>
      <c r="E50" s="311" t="str">
        <f>IF(AND(G50="Total geral",C50=""),"",IF(AND(G50="Total geral",C50&lt;&gt;""),"EXCESSO",IF(AND(G50="",C50=""),"",IF(AND(G50&lt;&gt;"",C50=""),"FALTA",IF(AND(G50="",C50&lt;&gt;""),"EXCESSO",IF(B50="INVÁLIDO","INVÁLIDO",VLOOKUP(C50,'PLANILHA PROCV CONFERENCIA'!$I$2:$J$500,2,0)))))))</f>
        <v/>
      </c>
      <c r="F50" s="312" t="str">
        <f t="shared" si="1"/>
        <v/>
      </c>
      <c r="G50"/>
      <c r="H50"/>
      <c r="I50"/>
      <c r="J50"/>
      <c r="K50" s="311"/>
      <c r="M50"/>
      <c r="N50"/>
    </row>
    <row r="51" ht="15" spans="1:14">
      <c r="A51" s="334" t="str">
        <f>IF(C51="","",(VLOOKUP(D51,'GERAR COD DE BARRA VALIDADE'!$C$2:$D$4986,2,0)))</f>
        <v/>
      </c>
      <c r="B51" s="335" t="str">
        <f t="shared" si="0"/>
        <v/>
      </c>
      <c r="C51" s="336" t="str">
        <f>IF(D51="","",(VLOOKUP(D51,'GERAR COD DE BARRA VALIDADE'!$A$2:$B$4987,2,0)))</f>
        <v/>
      </c>
      <c r="D51" s="337"/>
      <c r="E51" s="311" t="str">
        <f>IF(AND(G51="Total geral",C51=""),"",IF(AND(G51="Total geral",C51&lt;&gt;""),"EXCESSO",IF(AND(G51="",C51=""),"",IF(AND(G51&lt;&gt;"",C51=""),"FALTA",IF(AND(G51="",C51&lt;&gt;""),"EXCESSO",IF(B51="INVÁLIDO","INVÁLIDO",VLOOKUP(C51,'PLANILHA PROCV CONFERENCIA'!$I$2:$J$500,2,0)))))))</f>
        <v/>
      </c>
      <c r="F51" s="312" t="str">
        <f t="shared" si="1"/>
        <v/>
      </c>
      <c r="G51"/>
      <c r="H51"/>
      <c r="I51"/>
      <c r="J51"/>
      <c r="K51" s="311"/>
      <c r="M51"/>
      <c r="N51"/>
    </row>
    <row r="52" ht="15.75" spans="1:14">
      <c r="A52" s="340" t="str">
        <f>IF(C52="","",(VLOOKUP(D52,'GERAR COD DE BARRA VALIDADE'!$C$2:$D$4986,2,0)))</f>
        <v/>
      </c>
      <c r="B52" s="341" t="str">
        <f t="shared" si="0"/>
        <v/>
      </c>
      <c r="C52" s="342" t="str">
        <f>IF(D52="","",(VLOOKUP(D52,'GERAR COD DE BARRA VALIDADE'!$A$2:$B$4987,2,0)))</f>
        <v/>
      </c>
      <c r="D52" s="343"/>
      <c r="E52" s="311" t="str">
        <f>IF(AND(G52="Total geral",C52=""),"",IF(AND(G52="Total geral",C52&lt;&gt;""),"EXCESSO",IF(AND(G52="",C52=""),"",IF(AND(G52&lt;&gt;"",C52=""),"FALTA",IF(AND(G52="",C52&lt;&gt;""),"EXCESSO",IF(B52="INVÁLIDO","INVÁLIDO",VLOOKUP(C52,'PLANILHA PROCV CONFERENCIA'!$I$2:$J$500,2,0)))))))</f>
        <v/>
      </c>
      <c r="F52" s="312" t="str">
        <f t="shared" si="1"/>
        <v/>
      </c>
      <c r="G52"/>
      <c r="H52"/>
      <c r="I52"/>
      <c r="J52"/>
      <c r="K52" s="311"/>
      <c r="M52"/>
      <c r="N52"/>
    </row>
    <row r="53" ht="15" spans="1:14">
      <c r="A53" s="344" t="s">
        <v>19</v>
      </c>
      <c r="B53" s="345"/>
      <c r="C53" s="346"/>
      <c r="D53" s="347"/>
      <c r="E53" s="349"/>
      <c r="F53" s="348"/>
      <c r="G53" s="316"/>
      <c r="H53" s="316"/>
      <c r="I53" s="354"/>
      <c r="J53"/>
      <c r="K53"/>
      <c r="M53"/>
      <c r="N53"/>
    </row>
    <row r="54" ht="15.75" spans="1:14">
      <c r="A54" s="350" t="s">
        <v>20</v>
      </c>
      <c r="B54" s="384"/>
      <c r="C54" s="385"/>
      <c r="D54" s="386"/>
      <c r="E54" s="353"/>
      <c r="F54" s="351"/>
      <c r="G54" s="319"/>
      <c r="H54" s="319"/>
      <c r="I54" s="357"/>
      <c r="J54"/>
      <c r="K54"/>
      <c r="M54"/>
      <c r="N54"/>
    </row>
    <row r="55" ht="15.75" spans="2:14">
      <c r="B55" s="387"/>
      <c r="C55" s="313"/>
      <c r="D55" s="388"/>
      <c r="E55" s="312"/>
      <c r="G55"/>
      <c r="H55"/>
      <c r="I55"/>
      <c r="J55"/>
      <c r="K55"/>
      <c r="M55"/>
      <c r="N55"/>
    </row>
    <row r="56" ht="15" spans="1:14">
      <c r="A56" s="344" t="s">
        <v>21</v>
      </c>
      <c r="B56" s="345"/>
      <c r="C56" s="346"/>
      <c r="D56" s="347"/>
      <c r="E56" s="349"/>
      <c r="F56" s="348"/>
      <c r="G56" s="316"/>
      <c r="H56" s="316"/>
      <c r="I56" s="354"/>
      <c r="J56"/>
      <c r="K56"/>
      <c r="M56"/>
      <c r="N56"/>
    </row>
    <row r="57" ht="15.75" spans="1:14">
      <c r="A57" s="350" t="s">
        <v>22</v>
      </c>
      <c r="B57" s="351"/>
      <c r="C57" s="351"/>
      <c r="D57" s="351"/>
      <c r="E57" s="351"/>
      <c r="F57" s="351"/>
      <c r="G57" s="319"/>
      <c r="H57" s="319"/>
      <c r="I57" s="357"/>
      <c r="J57"/>
      <c r="K57"/>
      <c r="M57"/>
      <c r="N57"/>
    </row>
    <row r="58" ht="15.75" spans="6:14">
      <c r="F58"/>
      <c r="G58"/>
      <c r="H58"/>
      <c r="I58"/>
      <c r="J58"/>
      <c r="K58"/>
      <c r="M58"/>
      <c r="N58"/>
    </row>
    <row r="59" ht="15" spans="1:14">
      <c r="A59" s="344" t="s">
        <v>23</v>
      </c>
      <c r="B59" s="348"/>
      <c r="C59" s="348"/>
      <c r="D59" s="348"/>
      <c r="E59" s="348"/>
      <c r="F59" s="348"/>
      <c r="G59" s="316"/>
      <c r="H59" s="316"/>
      <c r="I59" s="354"/>
      <c r="J59"/>
      <c r="K59"/>
      <c r="M59"/>
      <c r="N59"/>
    </row>
    <row r="60" ht="15" spans="1:14">
      <c r="A60" s="352"/>
      <c r="G60"/>
      <c r="H60"/>
      <c r="I60" s="356"/>
      <c r="J60"/>
      <c r="K60"/>
      <c r="M60"/>
      <c r="N60"/>
    </row>
    <row r="61" ht="15.75" spans="1:14">
      <c r="A61" s="350" t="s">
        <v>24</v>
      </c>
      <c r="B61" s="351"/>
      <c r="C61" s="351"/>
      <c r="D61" s="351"/>
      <c r="E61" s="351"/>
      <c r="F61" s="351"/>
      <c r="G61" s="319"/>
      <c r="H61" s="319"/>
      <c r="I61" s="357"/>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7:14">
      <c r="G96"/>
      <c r="H96"/>
      <c r="I96"/>
      <c r="J96"/>
      <c r="K96"/>
      <c r="M96"/>
      <c r="N96"/>
    </row>
    <row r="97" ht="15" spans="7:14">
      <c r="G97"/>
      <c r="H97"/>
      <c r="I97"/>
      <c r="J97"/>
      <c r="K97"/>
      <c r="M97"/>
      <c r="N97"/>
    </row>
    <row r="98" ht="15" spans="7:14">
      <c r="G98"/>
      <c r="H98"/>
      <c r="I98"/>
      <c r="J98"/>
      <c r="K98"/>
      <c r="M98"/>
      <c r="N98"/>
    </row>
    <row r="99" ht="15" spans="7:14">
      <c r="G99"/>
      <c r="H99"/>
      <c r="I99"/>
      <c r="J99"/>
      <c r="K99"/>
      <c r="M99"/>
      <c r="N99"/>
    </row>
    <row r="100" ht="15" spans="7:14">
      <c r="G100"/>
      <c r="H100"/>
      <c r="I100"/>
      <c r="J100"/>
      <c r="K100"/>
      <c r="M100"/>
      <c r="N100"/>
    </row>
    <row r="101" ht="15" spans="7:14">
      <c r="G101"/>
      <c r="H101"/>
      <c r="I101"/>
      <c r="J101"/>
      <c r="K101"/>
      <c r="M101"/>
      <c r="N101"/>
    </row>
    <row r="102" ht="15" spans="7:14">
      <c r="G102"/>
      <c r="H102"/>
      <c r="I102"/>
      <c r="J102"/>
      <c r="K102"/>
      <c r="M102"/>
      <c r="N102"/>
    </row>
    <row r="103" ht="15" spans="7:14">
      <c r="G103"/>
      <c r="H103"/>
      <c r="I103"/>
      <c r="J103"/>
      <c r="K103"/>
      <c r="M103"/>
      <c r="N103"/>
    </row>
    <row r="104" ht="15" spans="7:14">
      <c r="G104"/>
      <c r="H104"/>
      <c r="I104"/>
      <c r="J104"/>
      <c r="K104"/>
      <c r="M104"/>
      <c r="N104"/>
    </row>
    <row r="105" ht="15" spans="7:14">
      <c r="G105"/>
      <c r="H105"/>
      <c r="I105"/>
      <c r="J105"/>
      <c r="K105"/>
      <c r="M105"/>
      <c r="N105"/>
    </row>
    <row r="106" ht="15" spans="7:14">
      <c r="G106"/>
      <c r="H106"/>
      <c r="I106"/>
      <c r="J106"/>
      <c r="K106"/>
      <c r="M106"/>
      <c r="N106"/>
    </row>
    <row r="107" ht="15" spans="7:14">
      <c r="G107"/>
      <c r="H107"/>
      <c r="I107"/>
      <c r="J107"/>
      <c r="K107"/>
      <c r="M107"/>
      <c r="N107"/>
    </row>
    <row r="108" ht="15" spans="7:14">
      <c r="G108"/>
      <c r="H108"/>
      <c r="I108"/>
      <c r="J108"/>
      <c r="K108"/>
      <c r="M108"/>
      <c r="N108"/>
    </row>
    <row r="109" ht="15" spans="7:14">
      <c r="G109"/>
      <c r="H109"/>
      <c r="I109"/>
      <c r="J109"/>
      <c r="K109"/>
      <c r="M109"/>
      <c r="N109"/>
    </row>
    <row r="110" ht="15" spans="7:14">
      <c r="G110"/>
      <c r="H110"/>
      <c r="I110"/>
      <c r="J110"/>
      <c r="K110"/>
      <c r="M110"/>
      <c r="N110"/>
    </row>
    <row r="111" ht="15" spans="7:14">
      <c r="G111"/>
      <c r="H111"/>
      <c r="I111"/>
      <c r="J111"/>
      <c r="K111"/>
      <c r="M111"/>
      <c r="N111"/>
    </row>
    <row r="112" ht="15" spans="7:14">
      <c r="G112"/>
      <c r="H112"/>
      <c r="I112"/>
      <c r="J112"/>
      <c r="K112"/>
      <c r="M112"/>
      <c r="N112"/>
    </row>
    <row r="113" ht="15" spans="7:14">
      <c r="G113"/>
      <c r="H113"/>
      <c r="I113"/>
      <c r="J113"/>
      <c r="K113"/>
      <c r="M113"/>
      <c r="N113"/>
    </row>
    <row r="114" ht="15" spans="7:14">
      <c r="G114"/>
      <c r="H114"/>
      <c r="I114"/>
      <c r="J114"/>
      <c r="K114"/>
      <c r="M114"/>
      <c r="N114"/>
    </row>
    <row r="115" ht="15" spans="7:14">
      <c r="G115"/>
      <c r="H115"/>
      <c r="I115"/>
      <c r="J115"/>
      <c r="K115"/>
      <c r="M115"/>
      <c r="N115"/>
    </row>
    <row r="116" ht="15" spans="7:14">
      <c r="G116"/>
      <c r="H116"/>
      <c r="I116"/>
      <c r="J116"/>
      <c r="K116"/>
      <c r="M116"/>
      <c r="N116"/>
    </row>
    <row r="117" ht="15" spans="7:14">
      <c r="G117"/>
      <c r="H117"/>
      <c r="I117"/>
      <c r="J117"/>
      <c r="K117"/>
      <c r="M117"/>
      <c r="N117"/>
    </row>
    <row r="118" ht="15" spans="7:14">
      <c r="G118"/>
      <c r="H118"/>
      <c r="I118"/>
      <c r="J118"/>
      <c r="K118"/>
      <c r="M118"/>
      <c r="N118"/>
    </row>
    <row r="119" ht="15" spans="7:14">
      <c r="G119"/>
      <c r="H119"/>
      <c r="I119"/>
      <c r="J119"/>
      <c r="K119"/>
      <c r="M119"/>
      <c r="N119"/>
    </row>
    <row r="120" ht="15" spans="7:14">
      <c r="G120"/>
      <c r="H120"/>
      <c r="I120"/>
      <c r="J120"/>
      <c r="K120"/>
      <c r="M120"/>
      <c r="N120"/>
    </row>
    <row r="121" ht="15" spans="7:14">
      <c r="G121"/>
      <c r="H121"/>
      <c r="I121"/>
      <c r="J121"/>
      <c r="K121"/>
      <c r="M121"/>
      <c r="N121"/>
    </row>
    <row r="122" ht="15" spans="7:14">
      <c r="G122"/>
      <c r="H122"/>
      <c r="I122"/>
      <c r="J122"/>
      <c r="K122"/>
      <c r="M122"/>
      <c r="N122"/>
    </row>
    <row r="123" ht="15" spans="7:14">
      <c r="G123"/>
      <c r="H123"/>
      <c r="I123"/>
      <c r="J123"/>
      <c r="K123"/>
      <c r="M123"/>
      <c r="N123"/>
    </row>
    <row r="124" ht="15" spans="7:14">
      <c r="G124"/>
      <c r="H124"/>
      <c r="I124"/>
      <c r="J124"/>
      <c r="K124"/>
      <c r="M124"/>
      <c r="N124"/>
    </row>
    <row r="125" ht="15" spans="7:14">
      <c r="G125"/>
      <c r="H125"/>
      <c r="I125"/>
      <c r="J125"/>
      <c r="K125"/>
      <c r="M125"/>
      <c r="N125"/>
    </row>
    <row r="126" ht="15" spans="7:14">
      <c r="G126"/>
      <c r="H126"/>
      <c r="I126"/>
      <c r="J126"/>
      <c r="K126"/>
      <c r="M126"/>
      <c r="N126"/>
    </row>
    <row r="127" ht="15" spans="7:14">
      <c r="G127"/>
      <c r="H127"/>
      <c r="I127"/>
      <c r="J127"/>
      <c r="K127"/>
      <c r="M127"/>
      <c r="N127"/>
    </row>
    <row r="128" ht="15" spans="7:14">
      <c r="G128"/>
      <c r="H128"/>
      <c r="I128"/>
      <c r="J128"/>
      <c r="K128"/>
      <c r="M128"/>
      <c r="N128"/>
    </row>
    <row r="129" ht="15" spans="7:14">
      <c r="G129"/>
      <c r="H129"/>
      <c r="I129"/>
      <c r="J129"/>
      <c r="K129"/>
      <c r="M129"/>
      <c r="N129"/>
    </row>
    <row r="130" ht="15" spans="7:14">
      <c r="G130"/>
      <c r="H130"/>
      <c r="I130"/>
      <c r="J130"/>
      <c r="K130"/>
      <c r="M130"/>
      <c r="N130"/>
    </row>
    <row r="131" ht="15" spans="7:14">
      <c r="G131"/>
      <c r="H131"/>
      <c r="I131"/>
      <c r="J131"/>
      <c r="K131"/>
      <c r="M131"/>
      <c r="N131"/>
    </row>
    <row r="132" ht="15" spans="7:14">
      <c r="G132"/>
      <c r="H132"/>
      <c r="I132"/>
      <c r="J132"/>
      <c r="K132"/>
      <c r="M132"/>
      <c r="N132"/>
    </row>
    <row r="133" ht="15" spans="7:14">
      <c r="G133"/>
      <c r="H133"/>
      <c r="I133"/>
      <c r="J133"/>
      <c r="K133"/>
      <c r="M133"/>
      <c r="N133"/>
    </row>
    <row r="134" ht="15" spans="7:14">
      <c r="G134"/>
      <c r="H134"/>
      <c r="I134"/>
      <c r="J134"/>
      <c r="K134"/>
      <c r="M134"/>
      <c r="N134"/>
    </row>
    <row r="135" ht="15" spans="7:14">
      <c r="G135"/>
      <c r="H135"/>
      <c r="I135"/>
      <c r="J135"/>
      <c r="K135"/>
      <c r="M135"/>
      <c r="N135"/>
    </row>
    <row r="136" ht="15" spans="7:14">
      <c r="G136"/>
      <c r="H136"/>
      <c r="I136"/>
      <c r="J136"/>
      <c r="K136"/>
      <c r="M136"/>
      <c r="N136"/>
    </row>
    <row r="137" ht="15" spans="7:14">
      <c r="G137"/>
      <c r="H137"/>
      <c r="I137"/>
      <c r="J137"/>
      <c r="K137"/>
      <c r="M137"/>
      <c r="N137"/>
    </row>
    <row r="138" ht="15" spans="7:14">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21" stopIfTrue="1" operator="lessThan">
      <formula>$A$6</formula>
    </cfRule>
  </conditionalFormatting>
  <conditionalFormatting sqref="E10:E52">
    <cfRule type="containsText" dxfId="15" priority="9" stopIfTrue="1" operator="between" text="OK">
      <formula>NOT(ISERROR(SEARCH("OK",E10)))</formula>
    </cfRule>
    <cfRule type="containsText" dxfId="16" priority="6" stopIfTrue="1" operator="between" text="FALTA">
      <formula>NOT(ISERROR(SEARCH("FALTA",E10)))</formula>
    </cfRule>
    <cfRule type="containsText" dxfId="17" priority="7" stopIfTrue="1" operator="between" text="EXCESSO">
      <formula>NOT(ISERROR(SEARCH("EXCESSO",E10)))</formula>
    </cfRule>
    <cfRule type="containsErrors" dxfId="18" priority="8" stopIfTrue="1">
      <formula>ISERROR(E10)</formula>
    </cfRule>
    <cfRule type="containsText" dxfId="19" priority="2" stopIfTrue="1" operator="between" text="INVÁLIDO">
      <formula>NOT(ISERROR(SEARCH("INVÁLIDO",E10)))</formula>
    </cfRule>
    <cfRule type="containsText" dxfId="20" priority="3" stopIfTrue="1" operator="between" text="#N/D">
      <formula>NOT(ISERROR(SEARCH("#N/D",E10)))</formula>
    </cfRule>
    <cfRule type="containsText" dxfId="16" priority="4" stopIfTrue="1" operator="between" text="FALTA">
      <formula>NOT(ISERROR(SEARCH("FALTA",E10)))</formula>
    </cfRule>
    <cfRule type="containsText" dxfId="17" priority="5" stopIfTrue="1" operator="between" text="EXCESSO">
      <formula>NOT(ISERROR(SEARCH("EXCESSO",E10)))</formula>
    </cfRule>
  </conditionalFormatting>
  <conditionalFormatting sqref="J1:J2">
    <cfRule type="containsText" dxfId="21" priority="28" stopIfTrue="1" operator="between" text="DOCUMENTOS DENTRO DO ENVELOPE DE HABILITAÇÃO">
      <formula>NOT(ISERROR(SEARCH("DOCUMENTOS DENTRO DO ENVELOPE DE HABILITAÇÃO",J1)))</formula>
    </cfRule>
    <cfRule type="containsText" dxfId="22" priority="29" stopIfTrue="1" operator="between" text="NÃO CONFERE COM LEITURA">
      <formula>NOT(ISERROR(SEARCH("NÃO CONFERE COM LEITURA",J1)))</formula>
    </cfRule>
  </conditionalFormatting>
  <conditionalFormatting sqref="A1:I3">
    <cfRule type="containsText" dxfId="23" priority="19" stopIfTrue="1" operator="between" text="DOCUMENTOS FORA DOS ENVELOPES">
      <formula>NOT(ISERROR(SEARCH("DOCUMENTOS FORA DOS ENVELOPES",A1)))</formula>
    </cfRule>
    <cfRule type="containsText" dxfId="24" priority="20" stopIfTrue="1" operator="between" text="ERRO - NÃO CONFERE COM LEITURA">
      <formula>NOT(ISERROR(SEARCH("ERRO - NÃO CONFERE COM LEITURA",A1)))</formula>
    </cfRule>
  </conditionalFormatting>
  <conditionalFormatting sqref="B9:B56;K184:K65536;K1:K7">
    <cfRule type="containsText" dxfId="16" priority="22" stopIfTrue="1" operator="between" text="INVÁLIDO">
      <formula>NOT(ISERROR(SEARCH("INVÁLIDO",B1)))</formula>
    </cfRule>
  </conditionalFormatting>
  <conditionalFormatting sqref="G58:G65536;G56;G4:G7;E53:E56;E10:F52">
    <cfRule type="containsText" dxfId="25" priority="33" stopIfTrue="1" operator="between" text="OK">
      <formula>NOT(ISERROR(SEARCH("OK",E4)))</formula>
    </cfRule>
  </conditionalFormatting>
  <conditionalFormatting sqref="E58:E138;F53:F56;F174:F65536;F4:F7;E9:E52">
    <cfRule type="containsText" dxfId="15" priority="23" stopIfTrue="1" operator="between" text="OK">
      <formula>NOT(ISERROR(SEARCH("OK",E4)))</formula>
    </cfRule>
    <cfRule type="containsText" dxfId="16" priority="24" stopIfTrue="1" operator="between" text="FALTA">
      <formula>NOT(ISERROR(SEARCH("FALTA",E4)))</formula>
    </cfRule>
  </conditionalFormatting>
  <conditionalFormatting sqref="C6;D5:G6">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E10:F52">
    <cfRule type="containsText" dxfId="17" priority="25" stopIfTrue="1" operator="between" text="EXCESSO">
      <formula>NOT(ISERROR(SEARCH("EXCESSO",E10)))</formula>
    </cfRule>
  </conditionalFormatting>
  <dataValidations count="1">
    <dataValidation type="custom" allowBlank="1" showInputMessage="1" showErrorMessage="1" sqref="D10:D123">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9"/>
  <dimension ref="A1:O60"/>
  <sheetViews>
    <sheetView workbookViewId="0">
      <selection activeCell="I2" sqref="I2:I60"/>
    </sheetView>
  </sheetViews>
  <sheetFormatPr defaultColWidth="9" defaultRowHeight="15"/>
  <cols>
    <col min="14" max="14" width="26.2857142857143" customWidth="1"/>
  </cols>
  <sheetData>
    <row r="1" spans="1:14">
      <c r="A1" t="s">
        <v>456</v>
      </c>
      <c r="E1" t="s">
        <v>457</v>
      </c>
      <c r="I1" t="s">
        <v>458</v>
      </c>
      <c r="N1" t="s">
        <v>459</v>
      </c>
    </row>
    <row r="2" spans="1:15">
      <c r="A2" t="str">
        <f>'CONTEM NO ENVELOPE HABILITAÇÃO'!G9</f>
        <v>DOCUMENTOS EXIGIDOS</v>
      </c>
      <c r="B2" t="s">
        <v>460</v>
      </c>
      <c r="E2" t="str">
        <f>'CONTEM NO ENVELOPE PROPOSTA'!G10</f>
        <v>CD PROGRAMA</v>
      </c>
      <c r="F2" t="s">
        <v>460</v>
      </c>
      <c r="I2" t="str">
        <f>'CONTEM NO FORA DO ENVELOPE'!G10</f>
        <v>DECLARAÇÃO GERAL </v>
      </c>
      <c r="J2" t="s">
        <v>460</v>
      </c>
      <c r="N2" t="str">
        <f>'CONTEM NO ENVELOPE HABILITAÇÃO'!G9</f>
        <v>DOCUMENTOS EXIGIDOS</v>
      </c>
      <c r="O2" t="s">
        <v>460</v>
      </c>
    </row>
    <row r="3" spans="1:15">
      <c r="A3" t="str">
        <f>'CONTEM NO ENVELOPE HABILITAÇÃO'!G10</f>
        <v>DECLARAÇÃO GERAL </v>
      </c>
      <c r="B3" t="s">
        <v>460</v>
      </c>
      <c r="E3" t="str">
        <f>'CONTEM NO ENVELOPE PROPOSTA'!G11</f>
        <v>DADOS DA EMPRESA</v>
      </c>
      <c r="F3" t="s">
        <v>460</v>
      </c>
      <c r="I3" t="str">
        <f>'CONTEM NO FORA DO ENVELOPE'!G11</f>
        <v>DADOS DA EMPRESA</v>
      </c>
      <c r="J3" t="s">
        <v>460</v>
      </c>
      <c r="N3" t="str">
        <f>'CONTEM NO ENVELOPE HABILITAÇÃO'!G10</f>
        <v>DECLARAÇÃO GERAL </v>
      </c>
      <c r="O3" t="s">
        <v>460</v>
      </c>
    </row>
    <row r="4" spans="1:15">
      <c r="A4" t="str">
        <f>'CONTEM NO ENVELOPE HABILITAÇÃO'!G11</f>
        <v>DADOS DA EMPRESA</v>
      </c>
      <c r="B4" t="s">
        <v>460</v>
      </c>
      <c r="E4" t="str">
        <f>'CONTEM NO ENVELOPE PROPOSTA'!G12</f>
        <v>DECLARAÇÃO GERAL </v>
      </c>
      <c r="F4" t="s">
        <v>460</v>
      </c>
      <c r="I4" t="str">
        <f>'CONTEM NO FORA DO ENVELOPE'!G12</f>
        <v>DOCUMENTAÇÃO REPRESENTANTE</v>
      </c>
      <c r="J4" t="s">
        <v>460</v>
      </c>
      <c r="N4" t="str">
        <f>'CONTEM NO ENVELOPE HABILITAÇÃO'!G11</f>
        <v>DADOS DA EMPRESA</v>
      </c>
      <c r="O4" t="s">
        <v>460</v>
      </c>
    </row>
    <row r="5" spans="1:15">
      <c r="A5" t="str">
        <f>'CONTEM NO ENVELOPE HABILITAÇÃO'!G12</f>
        <v>CONTRATO SOCIAL</v>
      </c>
      <c r="B5" t="s">
        <v>460</v>
      </c>
      <c r="E5" t="str">
        <f>'CONTEM NO ENVELOPE PROPOSTA'!G13</f>
        <v>PREFEITURA MUNICIPAL DE PANORAMA/SP</v>
      </c>
      <c r="F5" t="s">
        <v>460</v>
      </c>
      <c r="I5" t="str">
        <f>'CONTEM NO FORA DO ENVELOPE'!G13</f>
        <v>CONTRATO SOCIAL</v>
      </c>
      <c r="J5" t="s">
        <v>460</v>
      </c>
      <c r="N5" t="str">
        <f>'CONTEM NO ENVELOPE HABILITAÇÃO'!G12</f>
        <v>CONTRATO SOCIAL</v>
      </c>
      <c r="O5" t="s">
        <v>460</v>
      </c>
    </row>
    <row r="6" spans="1:15">
      <c r="A6" t="str">
        <f>'CONTEM NO ENVELOPE HABILITAÇÃO'!G13</f>
        <v>41°ALTERAÇÃO</v>
      </c>
      <c r="B6" t="s">
        <v>460</v>
      </c>
      <c r="E6" t="str">
        <f>'CONTEM NO ENVELOPE PROPOSTA'!G14</f>
        <v>PROPOSTA VIA 1</v>
      </c>
      <c r="F6" t="s">
        <v>460</v>
      </c>
      <c r="I6" t="str">
        <f>'CONTEM NO FORA DO ENVELOPE'!G14</f>
        <v>41°ALTERAÇÃO</v>
      </c>
      <c r="J6" t="s">
        <v>460</v>
      </c>
      <c r="N6" t="str">
        <f>'CONTEM NO ENVELOPE HABILITAÇÃO'!G13</f>
        <v>41°ALTERAÇÃO</v>
      </c>
      <c r="O6" t="s">
        <v>460</v>
      </c>
    </row>
    <row r="7" spans="1:15">
      <c r="A7" t="str">
        <f>'CONTEM NO ENVELOPE HABILITAÇÃO'!G14</f>
        <v>CNH – DOS SÓCIOS</v>
      </c>
      <c r="B7" t="s">
        <v>460</v>
      </c>
      <c r="E7" t="str">
        <f>'CONTEM NO ENVELOPE PROPOSTA'!G15</f>
        <v>Total geral</v>
      </c>
      <c r="F7" t="s">
        <v>460</v>
      </c>
      <c r="I7" t="str">
        <f>'CONTEM NO FORA DO ENVELOPE'!G15</f>
        <v>CNH – DOS SÓCIOS</v>
      </c>
      <c r="J7" t="s">
        <v>460</v>
      </c>
      <c r="N7" t="str">
        <f>'CONTEM NO ENVELOPE HABILITAÇÃO'!G14</f>
        <v>CNH – DOS SÓCIOS</v>
      </c>
      <c r="O7" t="s">
        <v>460</v>
      </c>
    </row>
    <row r="8" spans="1:15">
      <c r="A8" t="str">
        <f>'CONTEM NO ENVELOPE HABILITAÇÃO'!G15</f>
        <v>CNPJ</v>
      </c>
      <c r="B8" t="s">
        <v>460</v>
      </c>
      <c r="E8">
        <f>'CONTEM NO ENVELOPE PROPOSTA'!G16</f>
        <v>0</v>
      </c>
      <c r="F8" t="s">
        <v>460</v>
      </c>
      <c r="I8" t="str">
        <f>'CONTEM NO FORA DO ENVELOPE'!G16</f>
        <v>DEC. DE REQ. DE HAB.</v>
      </c>
      <c r="J8" t="s">
        <v>460</v>
      </c>
      <c r="N8" t="str">
        <f>'CONTEM NO ENVELOPE HABILITAÇÃO'!G15</f>
        <v>CNPJ</v>
      </c>
      <c r="O8" t="s">
        <v>460</v>
      </c>
    </row>
    <row r="9" spans="1:15">
      <c r="A9" t="str">
        <f>'CONTEM NO ENVELOPE HABILITAÇÃO'!G16</f>
        <v>FGTS</v>
      </c>
      <c r="B9" t="s">
        <v>460</v>
      </c>
      <c r="E9">
        <f>'CONTEM NO ENVELOPE PROPOSTA'!G17</f>
        <v>0</v>
      </c>
      <c r="F9" t="s">
        <v>460</v>
      </c>
      <c r="I9" t="str">
        <f>'CONTEM NO FORA DO ENVELOPE'!G17</f>
        <v>Total geral</v>
      </c>
      <c r="J9" t="s">
        <v>460</v>
      </c>
      <c r="N9" t="str">
        <f>'CONTEM NO ENVELOPE HABILITAÇÃO'!G16</f>
        <v>FGTS</v>
      </c>
      <c r="O9" t="s">
        <v>460</v>
      </c>
    </row>
    <row r="10" spans="1:15">
      <c r="A10" t="str">
        <f>'CONTEM NO ENVELOPE HABILITAÇÃO'!G17</f>
        <v>INSS</v>
      </c>
      <c r="B10" t="s">
        <v>460</v>
      </c>
      <c r="E10">
        <f>'CONTEM NO ENVELOPE PROPOSTA'!G18</f>
        <v>0</v>
      </c>
      <c r="F10" t="s">
        <v>460</v>
      </c>
      <c r="I10">
        <f>'CONTEM NO FORA DO ENVELOPE'!G18</f>
        <v>0</v>
      </c>
      <c r="J10" t="s">
        <v>460</v>
      </c>
      <c r="N10" t="str">
        <f>'CONTEM NO ENVELOPE HABILITAÇÃO'!G17</f>
        <v>INSS</v>
      </c>
      <c r="O10" t="s">
        <v>460</v>
      </c>
    </row>
    <row r="11" spans="1:15">
      <c r="A11" t="str">
        <f>'CONTEM NO ENVELOPE HABILITAÇÃO'!G18</f>
        <v>CERT. FEDERAL</v>
      </c>
      <c r="B11" t="s">
        <v>460</v>
      </c>
      <c r="E11">
        <f>'CONTEM NO ENVELOPE PROPOSTA'!G19</f>
        <v>0</v>
      </c>
      <c r="F11" t="s">
        <v>460</v>
      </c>
      <c r="I11">
        <f>'CONTEM NO FORA DO ENVELOPE'!G19</f>
        <v>0</v>
      </c>
      <c r="J11" t="s">
        <v>460</v>
      </c>
      <c r="N11" t="str">
        <f>'CONTEM NO ENVELOPE HABILITAÇÃO'!G19</f>
        <v>CERT. ESTADUAL</v>
      </c>
      <c r="O11" t="s">
        <v>460</v>
      </c>
    </row>
    <row r="12" spans="1:15">
      <c r="A12" t="str">
        <f>'CONTEM NO ENVELOPE HABILITAÇÃO'!G19</f>
        <v>CERT. ESTADUAL</v>
      </c>
      <c r="B12" t="s">
        <v>460</v>
      </c>
      <c r="E12">
        <f>'CONTEM NO ENVELOPE PROPOSTA'!G20</f>
        <v>0</v>
      </c>
      <c r="F12" t="s">
        <v>460</v>
      </c>
      <c r="I12">
        <f>'CONTEM NO FORA DO ENVELOPE'!G20</f>
        <v>0</v>
      </c>
      <c r="J12" t="s">
        <v>460</v>
      </c>
      <c r="N12" t="str">
        <f>'CONTEM NO ENVELOPE HABILITAÇÃO'!G20</f>
        <v>CERT. MUNICIPAL</v>
      </c>
      <c r="O12" t="s">
        <v>460</v>
      </c>
    </row>
    <row r="13" spans="1:15">
      <c r="A13" t="str">
        <f>'CONTEM NO ENVELOPE HABILITAÇÃO'!G20</f>
        <v>CERT. MUNICIPAL</v>
      </c>
      <c r="B13" t="s">
        <v>460</v>
      </c>
      <c r="E13">
        <f>'CONTEM NO ENVELOPE PROPOSTA'!G21</f>
        <v>0</v>
      </c>
      <c r="F13" t="s">
        <v>460</v>
      </c>
      <c r="I13">
        <f>'CONTEM NO FORA DO ENVELOPE'!G21</f>
        <v>0</v>
      </c>
      <c r="J13" t="s">
        <v>460</v>
      </c>
      <c r="N13" t="str">
        <f>'CONTEM NO ENVELOPE HABILITAÇÃO'!G21</f>
        <v>INSCRIÇÃO ESTADUAL</v>
      </c>
      <c r="O13" t="s">
        <v>460</v>
      </c>
    </row>
    <row r="14" spans="1:15">
      <c r="A14" t="str">
        <f>'CONTEM NO ENVELOPE HABILITAÇÃO'!G21</f>
        <v>INSCRIÇÃO ESTADUAL</v>
      </c>
      <c r="B14" t="s">
        <v>460</v>
      </c>
      <c r="E14">
        <f>'CONTEM NO ENVELOPE PROPOSTA'!G22</f>
        <v>0</v>
      </c>
      <c r="F14" t="s">
        <v>460</v>
      </c>
      <c r="I14">
        <f>'CONTEM NO FORA DO ENVELOPE'!G22</f>
        <v>0</v>
      </c>
      <c r="J14" t="s">
        <v>460</v>
      </c>
      <c r="N14" t="str">
        <f>'CONTEM NO ENVELOPE HABILITAÇÃO'!G22</f>
        <v>MTE – DÉBITOS TRABALHISTAS</v>
      </c>
      <c r="O14" t="s">
        <v>460</v>
      </c>
    </row>
    <row r="15" spans="1:15">
      <c r="A15" t="str">
        <f>'CONTEM NO ENVELOPE HABILITAÇÃO'!G22</f>
        <v>MTE – DÉBITOS TRABALHISTAS</v>
      </c>
      <c r="B15" t="s">
        <v>460</v>
      </c>
      <c r="E15">
        <f>'CONTEM NO ENVELOPE PROPOSTA'!G23</f>
        <v>0</v>
      </c>
      <c r="F15" t="s">
        <v>460</v>
      </c>
      <c r="I15">
        <f>'CONTEM NO FORA DO ENVELOPE'!G23</f>
        <v>0</v>
      </c>
      <c r="J15" t="s">
        <v>460</v>
      </c>
      <c r="N15" t="str">
        <f>'CONTEM NO ENVELOPE HABILITAÇÃO'!G23</f>
        <v>CERTIDÃO DE FALÊNCIA</v>
      </c>
      <c r="O15" t="s">
        <v>460</v>
      </c>
    </row>
    <row r="16" spans="1:15">
      <c r="A16" t="str">
        <f>'CONTEM NO ENVELOPE HABILITAÇÃO'!G23</f>
        <v>CERTIDÃO DE FALÊNCIA</v>
      </c>
      <c r="B16" t="s">
        <v>460</v>
      </c>
      <c r="E16">
        <f>'CONTEM NO ENVELOPE PROPOSTA'!G24</f>
        <v>0</v>
      </c>
      <c r="F16" t="s">
        <v>460</v>
      </c>
      <c r="I16">
        <f>'CONTEM NO FORA DO ENVELOPE'!G24</f>
        <v>0</v>
      </c>
      <c r="J16" t="s">
        <v>460</v>
      </c>
      <c r="N16" t="str">
        <f>'CONTEM NO ENVELOPE HABILITAÇÃO'!G24</f>
        <v>LIC. FUNC. - MEDICAMENTO</v>
      </c>
      <c r="O16" t="s">
        <v>460</v>
      </c>
    </row>
    <row r="17" spans="1:15">
      <c r="A17" t="str">
        <f>'CONTEM NO ENVELOPE HABILITAÇÃO'!G24</f>
        <v>LIC. FUNC. - MEDICAMENTO</v>
      </c>
      <c r="B17" t="s">
        <v>460</v>
      </c>
      <c r="E17">
        <f>'CONTEM NO ENVELOPE PROPOSTA'!G25</f>
        <v>0</v>
      </c>
      <c r="F17" t="s">
        <v>460</v>
      </c>
      <c r="I17">
        <f>'CONTEM NO FORA DO ENVELOPE'!G25</f>
        <v>0</v>
      </c>
      <c r="J17" t="s">
        <v>460</v>
      </c>
      <c r="N17" t="str">
        <f>'CONTEM NO ENVELOPE HABILITAÇÃO'!G25</f>
        <v>AFE COMUM - ANVISA</v>
      </c>
      <c r="O17" t="s">
        <v>460</v>
      </c>
    </row>
    <row r="18" spans="1:15">
      <c r="A18" t="str">
        <f>'CONTEM NO ENVELOPE HABILITAÇÃO'!G25</f>
        <v>AFE COMUM - ANVISA</v>
      </c>
      <c r="B18" t="s">
        <v>460</v>
      </c>
      <c r="E18">
        <f>'CONTEM NO ENVELOPE PROPOSTA'!G26</f>
        <v>0</v>
      </c>
      <c r="F18" t="s">
        <v>460</v>
      </c>
      <c r="I18">
        <f>'CONTEM NO FORA DO ENVELOPE'!G26</f>
        <v>0</v>
      </c>
      <c r="J18" t="s">
        <v>460</v>
      </c>
      <c r="N18" t="str">
        <f>'CONTEM NO ENVELOPE HABILITAÇÃO'!G26</f>
        <v>AFE COMUM - DOU</v>
      </c>
      <c r="O18" t="s">
        <v>460</v>
      </c>
    </row>
    <row r="19" spans="1:15">
      <c r="A19" t="str">
        <f>'CONTEM NO ENVELOPE HABILITAÇÃO'!G26</f>
        <v>AFE COMUM - DOU</v>
      </c>
      <c r="B19" t="s">
        <v>460</v>
      </c>
      <c r="E19">
        <f>'CONTEM NO ENVELOPE PROPOSTA'!G27</f>
        <v>0</v>
      </c>
      <c r="F19" t="s">
        <v>460</v>
      </c>
      <c r="I19">
        <f>'CONTEM NO FORA DO ENVELOPE'!G27</f>
        <v>0</v>
      </c>
      <c r="J19" t="s">
        <v>460</v>
      </c>
      <c r="N19" t="str">
        <f>'CONTEM NO ENVELOPE HABILITAÇÃO'!G27</f>
        <v>AFE ESPECIAL - ANVISA</v>
      </c>
      <c r="O19" t="s">
        <v>460</v>
      </c>
    </row>
    <row r="20" spans="1:15">
      <c r="A20" t="str">
        <f>'CONTEM NO ENVELOPE HABILITAÇÃO'!G27</f>
        <v>AFE ESPECIAL - ANVISA</v>
      </c>
      <c r="B20" t="s">
        <v>460</v>
      </c>
      <c r="E20">
        <f>'CONTEM NO ENVELOPE PROPOSTA'!G28</f>
        <v>0</v>
      </c>
      <c r="F20" t="s">
        <v>460</v>
      </c>
      <c r="I20">
        <f>'CONTEM NO FORA DO ENVELOPE'!G28</f>
        <v>0</v>
      </c>
      <c r="J20" t="s">
        <v>460</v>
      </c>
      <c r="N20" t="str">
        <f>'CONTEM NO ENVELOPE HABILITAÇÃO'!G28</f>
        <v>AFE ESPECIAL - DOU</v>
      </c>
      <c r="O20" t="s">
        <v>460</v>
      </c>
    </row>
    <row r="21" spans="1:15">
      <c r="A21" t="str">
        <f>'CONTEM NO ENVELOPE HABILITAÇÃO'!G28</f>
        <v>AFE ESPECIAL - DOU</v>
      </c>
      <c r="B21" t="s">
        <v>460</v>
      </c>
      <c r="E21">
        <f>'CONTEM NO ENVELOPE PROPOSTA'!G29</f>
        <v>0</v>
      </c>
      <c r="F21" t="s">
        <v>460</v>
      </c>
      <c r="I21">
        <f>'CONTEM NO FORA DO ENVELOPE'!G29</f>
        <v>0</v>
      </c>
      <c r="J21" t="s">
        <v>460</v>
      </c>
      <c r="N21" t="str">
        <f>'CONTEM NO ENVELOPE HABILITAÇÃO'!G29</f>
        <v>ALVARÁ LOCALIZAÇÃO</v>
      </c>
      <c r="O21" t="s">
        <v>460</v>
      </c>
    </row>
    <row r="22" spans="1:15">
      <c r="A22" t="str">
        <f>'CONTEM NO ENVELOPE HABILITAÇÃO'!G29</f>
        <v>ALVARÁ LOCALIZAÇÃO</v>
      </c>
      <c r="B22" t="s">
        <v>460</v>
      </c>
      <c r="E22">
        <f>'CONTEM NO ENVELOPE PROPOSTA'!G30</f>
        <v>0</v>
      </c>
      <c r="F22" t="s">
        <v>460</v>
      </c>
      <c r="I22">
        <f>'CONTEM NO FORA DO ENVELOPE'!G30</f>
        <v>0</v>
      </c>
      <c r="J22" t="s">
        <v>460</v>
      </c>
      <c r="N22" t="str">
        <f>'CONTEM NO ENVELOPE HABILITAÇÃO'!G30</f>
        <v>SIMPLIFICADA - JUCEPE</v>
      </c>
      <c r="O22" t="s">
        <v>460</v>
      </c>
    </row>
    <row r="23" spans="1:15">
      <c r="A23" t="str">
        <f>'CONTEM NO ENVELOPE HABILITAÇÃO'!G30</f>
        <v>SIMPLIFICADA - JUCEPE</v>
      </c>
      <c r="B23" t="s">
        <v>460</v>
      </c>
      <c r="E23">
        <f>'CONTEM NO ENVELOPE PROPOSTA'!G31</f>
        <v>0</v>
      </c>
      <c r="F23" t="s">
        <v>460</v>
      </c>
      <c r="I23">
        <f>'CONTEM NO FORA DO ENVELOPE'!G31</f>
        <v>0</v>
      </c>
      <c r="J23" t="s">
        <v>460</v>
      </c>
      <c r="N23" t="str">
        <f>'CONTEM NO ENVELOPE HABILITAÇÃO'!G31</f>
        <v>SICAF</v>
      </c>
      <c r="O23" t="s">
        <v>460</v>
      </c>
    </row>
    <row r="24" spans="1:15">
      <c r="A24" t="str">
        <f>'CONTEM NO ENVELOPE HABILITAÇÃO'!G31</f>
        <v>SICAF</v>
      </c>
      <c r="B24" t="s">
        <v>460</v>
      </c>
      <c r="E24">
        <f>'CONTEM NO ENVELOPE PROPOSTA'!G32</f>
        <v>0</v>
      </c>
      <c r="F24" t="s">
        <v>460</v>
      </c>
      <c r="I24">
        <f>'CONTEM NO FORA DO ENVELOPE'!G32</f>
        <v>0</v>
      </c>
      <c r="J24" t="s">
        <v>460</v>
      </c>
      <c r="N24" t="str">
        <f>'CONTEM NO ENVELOPE HABILITAÇÃO'!G32</f>
        <v>ATEST DE CAP TEC PUBLIC.</v>
      </c>
      <c r="O24" t="s">
        <v>460</v>
      </c>
    </row>
    <row r="25" spans="1:15">
      <c r="A25" t="str">
        <f>'CONTEM NO ENVELOPE HABILITAÇÃO'!G32</f>
        <v>ATEST DE CAP TEC PUBLIC.</v>
      </c>
      <c r="B25" t="s">
        <v>460</v>
      </c>
      <c r="E25">
        <f>'CONTEM NO ENVELOPE PROPOSTA'!G33</f>
        <v>0</v>
      </c>
      <c r="F25" t="s">
        <v>460</v>
      </c>
      <c r="I25">
        <f>'CONTEM NO FORA DO ENVELOPE'!G33</f>
        <v>0</v>
      </c>
      <c r="J25" t="s">
        <v>460</v>
      </c>
      <c r="N25" t="str">
        <f>'CONTEM NO ENVELOPE HABILITAÇÃO'!G33</f>
        <v>ATEST DE CAP TEC PRIVAD</v>
      </c>
      <c r="O25" t="s">
        <v>460</v>
      </c>
    </row>
    <row r="26" spans="1:15">
      <c r="A26" t="str">
        <f>'CONTEM NO ENVELOPE HABILITAÇÃO'!G33</f>
        <v>ATEST DE CAP TEC PRIVAD</v>
      </c>
      <c r="B26" t="s">
        <v>460</v>
      </c>
      <c r="E26">
        <f>'CONTEM NO ENVELOPE PROPOSTA'!G34</f>
        <v>0</v>
      </c>
      <c r="F26" t="s">
        <v>460</v>
      </c>
      <c r="I26">
        <f>'CONTEM NO FORA DO ENVELOPE'!G34</f>
        <v>0</v>
      </c>
      <c r="J26" t="s">
        <v>460</v>
      </c>
      <c r="N26" t="str">
        <f>'CONTEM NO ENVELOPE HABILITAÇÃO'!G34</f>
        <v>UNIFICADA</v>
      </c>
      <c r="O26" t="s">
        <v>460</v>
      </c>
    </row>
    <row r="27" spans="1:15">
      <c r="A27" t="str">
        <f>'CONTEM NO ENVELOPE HABILITAÇÃO'!G34</f>
        <v>UNIFICADA</v>
      </c>
      <c r="B27" t="s">
        <v>460</v>
      </c>
      <c r="E27">
        <f>'CONTEM NO ENVELOPE PROPOSTA'!G35</f>
        <v>0</v>
      </c>
      <c r="F27" t="s">
        <v>460</v>
      </c>
      <c r="I27">
        <f>'CONTEM NO FORA DO ENVELOPE'!G35</f>
        <v>0</v>
      </c>
      <c r="J27" t="s">
        <v>460</v>
      </c>
      <c r="N27" t="str">
        <f>'CONTEM NO ENVELOPE HABILITAÇÃO'!G35</f>
        <v>PREFEITURA MUNICIPAL DE PANORAMA/SP</v>
      </c>
      <c r="O27" t="s">
        <v>460</v>
      </c>
    </row>
    <row r="28" spans="1:15">
      <c r="A28" t="str">
        <f>'CONTEM NO ENVELOPE HABILITAÇÃO'!G35</f>
        <v>PREFEITURA MUNICIPAL DE PANORAMA/SP</v>
      </c>
      <c r="B28" t="s">
        <v>460</v>
      </c>
      <c r="E28">
        <f>'CONTEM NO ENVELOPE PROPOSTA'!G36</f>
        <v>0</v>
      </c>
      <c r="F28" t="s">
        <v>460</v>
      </c>
      <c r="I28">
        <f>'CONTEM NO FORA DO ENVELOPE'!G36</f>
        <v>0</v>
      </c>
      <c r="J28" t="s">
        <v>460</v>
      </c>
      <c r="N28" t="str">
        <f>'CONTEM NO ENVELOPE HABILITAÇÃO'!G36</f>
        <v>Total geral</v>
      </c>
      <c r="O28" t="s">
        <v>460</v>
      </c>
    </row>
    <row r="29" spans="1:15">
      <c r="A29" t="str">
        <f>'CONTEM NO ENVELOPE HABILITAÇÃO'!G36</f>
        <v>Total geral</v>
      </c>
      <c r="B29" t="s">
        <v>460</v>
      </c>
      <c r="E29">
        <f>'CONTEM NO ENVELOPE PROPOSTA'!G37</f>
        <v>0</v>
      </c>
      <c r="F29" t="s">
        <v>460</v>
      </c>
      <c r="I29">
        <f>'CONTEM NO FORA DO ENVELOPE'!G37</f>
        <v>0</v>
      </c>
      <c r="J29" t="s">
        <v>460</v>
      </c>
      <c r="N29">
        <f>'CONTEM NO ENVELOPE HABILITAÇÃO'!G37</f>
        <v>0</v>
      </c>
      <c r="O29" t="s">
        <v>460</v>
      </c>
    </row>
    <row r="30" spans="1:15">
      <c r="A30">
        <f>'CONTEM NO ENVELOPE HABILITAÇÃO'!G37</f>
        <v>0</v>
      </c>
      <c r="B30" t="s">
        <v>460</v>
      </c>
      <c r="E30">
        <f>'CONTEM NO ENVELOPE PROPOSTA'!G38</f>
        <v>0</v>
      </c>
      <c r="F30" t="s">
        <v>460</v>
      </c>
      <c r="I30">
        <f>'CONTEM NO FORA DO ENVELOPE'!G38</f>
        <v>0</v>
      </c>
      <c r="J30" t="s">
        <v>460</v>
      </c>
      <c r="N30">
        <f>'CONTEM NO ENVELOPE HABILITAÇÃO'!G38</f>
        <v>0</v>
      </c>
      <c r="O30" t="s">
        <v>460</v>
      </c>
    </row>
    <row r="31" spans="1:15">
      <c r="A31">
        <f>'CONTEM NO ENVELOPE HABILITAÇÃO'!G38</f>
        <v>0</v>
      </c>
      <c r="B31" t="s">
        <v>460</v>
      </c>
      <c r="E31">
        <f>'CONTEM NO ENVELOPE PROPOSTA'!G39</f>
        <v>0</v>
      </c>
      <c r="F31" t="s">
        <v>460</v>
      </c>
      <c r="I31">
        <f>'CONTEM NO FORA DO ENVELOPE'!G39</f>
        <v>0</v>
      </c>
      <c r="J31" t="s">
        <v>460</v>
      </c>
      <c r="N31">
        <f>'CONTEM NO ENVELOPE HABILITAÇÃO'!G39</f>
        <v>0</v>
      </c>
      <c r="O31" t="s">
        <v>460</v>
      </c>
    </row>
    <row r="32" spans="1:15">
      <c r="A32">
        <f>'CONTEM NO ENVELOPE HABILITAÇÃO'!G39</f>
        <v>0</v>
      </c>
      <c r="B32" t="s">
        <v>460</v>
      </c>
      <c r="E32">
        <f>'CONTEM NO ENVELOPE PROPOSTA'!G40</f>
        <v>0</v>
      </c>
      <c r="F32" t="s">
        <v>460</v>
      </c>
      <c r="I32">
        <f>'CONTEM NO FORA DO ENVELOPE'!G40</f>
        <v>0</v>
      </c>
      <c r="J32" t="s">
        <v>460</v>
      </c>
      <c r="N32">
        <f>'CONTEM NO ENVELOPE HABILITAÇÃO'!G40</f>
        <v>0</v>
      </c>
      <c r="O32" t="s">
        <v>460</v>
      </c>
    </row>
    <row r="33" spans="1:15">
      <c r="A33">
        <f>'CONTEM NO ENVELOPE HABILITAÇÃO'!G40</f>
        <v>0</v>
      </c>
      <c r="B33" t="s">
        <v>460</v>
      </c>
      <c r="E33">
        <f>'CONTEM NO ENVELOPE PROPOSTA'!G41</f>
        <v>0</v>
      </c>
      <c r="F33" t="s">
        <v>460</v>
      </c>
      <c r="I33">
        <f>'CONTEM NO FORA DO ENVELOPE'!G41</f>
        <v>0</v>
      </c>
      <c r="J33" t="s">
        <v>460</v>
      </c>
      <c r="N33">
        <f>'CONTEM NO ENVELOPE HABILITAÇÃO'!G41</f>
        <v>0</v>
      </c>
      <c r="O33" t="s">
        <v>460</v>
      </c>
    </row>
    <row r="34" spans="1:15">
      <c r="A34">
        <f>'CONTEM NO ENVELOPE HABILITAÇÃO'!G41</f>
        <v>0</v>
      </c>
      <c r="B34" t="s">
        <v>460</v>
      </c>
      <c r="E34">
        <f>'CONTEM NO ENVELOPE PROPOSTA'!G42</f>
        <v>0</v>
      </c>
      <c r="F34" t="s">
        <v>460</v>
      </c>
      <c r="I34">
        <f>'CONTEM NO FORA DO ENVELOPE'!G42</f>
        <v>0</v>
      </c>
      <c r="J34" t="s">
        <v>460</v>
      </c>
      <c r="N34">
        <f>'CONTEM NO ENVELOPE HABILITAÇÃO'!G42</f>
        <v>0</v>
      </c>
      <c r="O34" t="s">
        <v>460</v>
      </c>
    </row>
    <row r="35" spans="1:15">
      <c r="A35">
        <f>'CONTEM NO ENVELOPE HABILITAÇÃO'!G42</f>
        <v>0</v>
      </c>
      <c r="B35" t="s">
        <v>460</v>
      </c>
      <c r="E35">
        <f>'CONTEM NO ENVELOPE PROPOSTA'!G43</f>
        <v>0</v>
      </c>
      <c r="F35" t="s">
        <v>460</v>
      </c>
      <c r="I35">
        <f>'CONTEM NO FORA DO ENVELOPE'!G43</f>
        <v>0</v>
      </c>
      <c r="J35" t="s">
        <v>460</v>
      </c>
      <c r="N35">
        <f>'CONTEM NO ENVELOPE HABILITAÇÃO'!G43</f>
        <v>0</v>
      </c>
      <c r="O35" t="s">
        <v>460</v>
      </c>
    </row>
    <row r="36" spans="1:15">
      <c r="A36">
        <f>'CONTEM NO ENVELOPE HABILITAÇÃO'!G43</f>
        <v>0</v>
      </c>
      <c r="B36" t="s">
        <v>460</v>
      </c>
      <c r="E36">
        <f>'CONTEM NO ENVELOPE PROPOSTA'!G44</f>
        <v>0</v>
      </c>
      <c r="F36" t="s">
        <v>460</v>
      </c>
      <c r="I36">
        <f>'CONTEM NO FORA DO ENVELOPE'!G44</f>
        <v>0</v>
      </c>
      <c r="J36" t="s">
        <v>460</v>
      </c>
      <c r="N36">
        <f>'CONTEM NO ENVELOPE HABILITAÇÃO'!G44</f>
        <v>0</v>
      </c>
      <c r="O36" t="s">
        <v>460</v>
      </c>
    </row>
    <row r="37" spans="1:15">
      <c r="A37">
        <f>'CONTEM NO ENVELOPE HABILITAÇÃO'!G44</f>
        <v>0</v>
      </c>
      <c r="B37" t="s">
        <v>460</v>
      </c>
      <c r="E37">
        <f>'CONTEM NO ENVELOPE PROPOSTA'!G45</f>
        <v>0</v>
      </c>
      <c r="F37" t="s">
        <v>460</v>
      </c>
      <c r="I37">
        <f>'CONTEM NO FORA DO ENVELOPE'!G45</f>
        <v>0</v>
      </c>
      <c r="J37" t="s">
        <v>460</v>
      </c>
      <c r="N37">
        <f>'CONTEM NO ENVELOPE HABILITAÇÃO'!G50</f>
        <v>0</v>
      </c>
      <c r="O37" t="s">
        <v>460</v>
      </c>
    </row>
    <row r="38" spans="1:15">
      <c r="A38">
        <f>'CONTEM NO ENVELOPE HABILITAÇÃO'!G45</f>
        <v>0</v>
      </c>
      <c r="B38" t="s">
        <v>460</v>
      </c>
      <c r="E38">
        <f>'CONTEM NO ENVELOPE PROPOSTA'!G46</f>
        <v>0</v>
      </c>
      <c r="F38" t="s">
        <v>460</v>
      </c>
      <c r="I38">
        <f>'CONTEM NO FORA DO ENVELOPE'!G46</f>
        <v>0</v>
      </c>
      <c r="J38" t="s">
        <v>460</v>
      </c>
      <c r="N38">
        <f>'CONTEM NO ENVELOPE HABILITAÇÃO'!G51</f>
        <v>0</v>
      </c>
      <c r="O38" t="s">
        <v>460</v>
      </c>
    </row>
    <row r="39" spans="1:15">
      <c r="A39">
        <f>'CONTEM NO ENVELOPE HABILITAÇÃO'!G46</f>
        <v>0</v>
      </c>
      <c r="B39" t="s">
        <v>460</v>
      </c>
      <c r="E39">
        <f>'CONTEM NO ENVELOPE PROPOSTA'!G47</f>
        <v>0</v>
      </c>
      <c r="F39" t="s">
        <v>460</v>
      </c>
      <c r="I39">
        <f>'CONTEM NO FORA DO ENVELOPE'!G47</f>
        <v>0</v>
      </c>
      <c r="J39" t="s">
        <v>460</v>
      </c>
      <c r="N39">
        <f>'CONTEM NO ENVELOPE HABILITAÇÃO'!G52</f>
        <v>0</v>
      </c>
      <c r="O39" t="s">
        <v>460</v>
      </c>
    </row>
    <row r="40" spans="1:15">
      <c r="A40">
        <f>'CONTEM NO ENVELOPE HABILITAÇÃO'!G47</f>
        <v>0</v>
      </c>
      <c r="B40" t="s">
        <v>460</v>
      </c>
      <c r="E40">
        <f>'CONTEM NO ENVELOPE PROPOSTA'!G48</f>
        <v>0</v>
      </c>
      <c r="F40" t="s">
        <v>460</v>
      </c>
      <c r="I40">
        <f>'CONTEM NO FORA DO ENVELOPE'!G48</f>
        <v>0</v>
      </c>
      <c r="J40" t="s">
        <v>460</v>
      </c>
      <c r="N40">
        <f>'CONTEM NO ENVELOPE HABILITAÇÃO'!G53</f>
        <v>0</v>
      </c>
      <c r="O40" t="s">
        <v>460</v>
      </c>
    </row>
    <row r="41" spans="1:15">
      <c r="A41">
        <f>'CONTEM NO ENVELOPE HABILITAÇÃO'!G48</f>
        <v>0</v>
      </c>
      <c r="B41" t="s">
        <v>460</v>
      </c>
      <c r="E41">
        <f>'CONTEM NO ENVELOPE PROPOSTA'!G49</f>
        <v>0</v>
      </c>
      <c r="F41" t="s">
        <v>460</v>
      </c>
      <c r="I41">
        <f>'CONTEM NO FORA DO ENVELOPE'!G49</f>
        <v>0</v>
      </c>
      <c r="J41" t="s">
        <v>460</v>
      </c>
      <c r="N41" t="e">
        <f>'CONTEM NO ENVELOPE HABILITAÇÃO'!#REF!</f>
        <v>#REF!</v>
      </c>
      <c r="O41" t="s">
        <v>460</v>
      </c>
    </row>
    <row r="42" spans="1:15">
      <c r="A42">
        <f>'CONTEM NO ENVELOPE HABILITAÇÃO'!G49</f>
        <v>0</v>
      </c>
      <c r="B42" t="s">
        <v>460</v>
      </c>
      <c r="E42">
        <f>'CONTEM NO ENVELOPE PROPOSTA'!G50</f>
        <v>0</v>
      </c>
      <c r="F42" t="s">
        <v>460</v>
      </c>
      <c r="I42">
        <f>'CONTEM NO FORA DO ENVELOPE'!G50</f>
        <v>0</v>
      </c>
      <c r="J42" t="s">
        <v>460</v>
      </c>
      <c r="N42" t="e">
        <f>'CONTEM NO ENVELOPE HABILITAÇÃO'!#REF!</f>
        <v>#REF!</v>
      </c>
      <c r="O42" t="s">
        <v>460</v>
      </c>
    </row>
    <row r="43" spans="1:15">
      <c r="A43">
        <f>'CONTEM NO ENVELOPE HABILITAÇÃO'!G50</f>
        <v>0</v>
      </c>
      <c r="B43" t="s">
        <v>460</v>
      </c>
      <c r="E43">
        <f>'CONTEM NO ENVELOPE PROPOSTA'!G51</f>
        <v>0</v>
      </c>
      <c r="F43" t="s">
        <v>460</v>
      </c>
      <c r="I43">
        <f>'CONTEM NO FORA DO ENVELOPE'!G51</f>
        <v>0</v>
      </c>
      <c r="J43" t="s">
        <v>460</v>
      </c>
      <c r="N43" t="e">
        <f>'CONTEM NO ENVELOPE HABILITAÇÃO'!#REF!</f>
        <v>#REF!</v>
      </c>
      <c r="O43" t="s">
        <v>460</v>
      </c>
    </row>
    <row r="44" spans="1:15">
      <c r="A44">
        <f>'CONTEM NO ENVELOPE HABILITAÇÃO'!G51</f>
        <v>0</v>
      </c>
      <c r="B44" t="s">
        <v>460</v>
      </c>
      <c r="E44">
        <f>'CONTEM NO ENVELOPE PROPOSTA'!G52</f>
        <v>0</v>
      </c>
      <c r="F44" t="s">
        <v>460</v>
      </c>
      <c r="I44">
        <f>'CONTEM NO FORA DO ENVELOPE'!G52</f>
        <v>0</v>
      </c>
      <c r="J44" t="s">
        <v>460</v>
      </c>
      <c r="N44" t="e">
        <f>'CONTEM NO ENVELOPE HABILITAÇÃO'!#REF!</f>
        <v>#REF!</v>
      </c>
      <c r="O44" t="s">
        <v>460</v>
      </c>
    </row>
    <row r="45" spans="1:10">
      <c r="A45">
        <f>'CONTEM NO ENVELOPE HABILITAÇÃO'!G52</f>
        <v>0</v>
      </c>
      <c r="B45" t="s">
        <v>460</v>
      </c>
      <c r="E45">
        <f>'CONTEM NO ENVELOPE PROPOSTA'!G53</f>
        <v>0</v>
      </c>
      <c r="F45" t="s">
        <v>460</v>
      </c>
      <c r="I45">
        <f>'CONTEM NO FORA DO ENVELOPE'!G53</f>
        <v>0</v>
      </c>
      <c r="J45" t="s">
        <v>460</v>
      </c>
    </row>
    <row r="46" spans="1:10">
      <c r="A46">
        <f>'CONTEM NO ENVELOPE HABILITAÇÃO'!G53</f>
        <v>0</v>
      </c>
      <c r="B46" t="s">
        <v>460</v>
      </c>
      <c r="E46">
        <f>'CONTEM NO ENVELOPE PROPOSTA'!G54</f>
        <v>0</v>
      </c>
      <c r="F46" t="s">
        <v>460</v>
      </c>
      <c r="I46">
        <f>'CONTEM NO FORA DO ENVELOPE'!G54</f>
        <v>0</v>
      </c>
      <c r="J46" t="s">
        <v>460</v>
      </c>
    </row>
    <row r="47" spans="1:10">
      <c r="A47" t="e">
        <f>'CONTEM NO ENVELOPE HABILITAÇÃO'!#REF!</f>
        <v>#REF!</v>
      </c>
      <c r="B47" t="s">
        <v>460</v>
      </c>
      <c r="E47">
        <f>'CONTEM NO ENVELOPE PROPOSTA'!G55</f>
        <v>0</v>
      </c>
      <c r="F47" t="s">
        <v>460</v>
      </c>
      <c r="I47">
        <f>'CONTEM NO FORA DO ENVELOPE'!G55</f>
        <v>0</v>
      </c>
      <c r="J47" t="s">
        <v>460</v>
      </c>
    </row>
    <row r="48" spans="1:10">
      <c r="A48" t="e">
        <f>'CONTEM NO ENVELOPE HABILITAÇÃO'!#REF!</f>
        <v>#REF!</v>
      </c>
      <c r="B48" t="s">
        <v>460</v>
      </c>
      <c r="E48">
        <f>'CONTEM NO ENVELOPE PROPOSTA'!G56</f>
        <v>0</v>
      </c>
      <c r="F48" t="s">
        <v>460</v>
      </c>
      <c r="I48">
        <f>'CONTEM NO FORA DO ENVELOPE'!G56</f>
        <v>0</v>
      </c>
      <c r="J48" t="s">
        <v>460</v>
      </c>
    </row>
    <row r="49" spans="1:10">
      <c r="A49" t="e">
        <f>'CONTEM NO ENVELOPE HABILITAÇÃO'!#REF!</f>
        <v>#REF!</v>
      </c>
      <c r="B49" t="s">
        <v>460</v>
      </c>
      <c r="E49">
        <f>'CONTEM NO ENVELOPE PROPOSTA'!G57</f>
        <v>0</v>
      </c>
      <c r="F49" t="s">
        <v>460</v>
      </c>
      <c r="I49">
        <f>'CONTEM NO FORA DO ENVELOPE'!G57</f>
        <v>0</v>
      </c>
      <c r="J49" t="s">
        <v>460</v>
      </c>
    </row>
    <row r="50" spans="1:10">
      <c r="A50" t="e">
        <f>'CONTEM NO ENVELOPE HABILITAÇÃO'!#REF!</f>
        <v>#REF!</v>
      </c>
      <c r="B50" t="s">
        <v>460</v>
      </c>
      <c r="E50">
        <f>'CONTEM NO ENVELOPE PROPOSTA'!G58</f>
        <v>0</v>
      </c>
      <c r="F50" t="s">
        <v>460</v>
      </c>
      <c r="I50">
        <f>'CONTEM NO FORA DO ENVELOPE'!G58</f>
        <v>0</v>
      </c>
      <c r="J50" t="s">
        <v>460</v>
      </c>
    </row>
    <row r="51" spans="9:10">
      <c r="I51">
        <f>'CONTEM NO FORA DO ENVELOPE'!G59</f>
        <v>0</v>
      </c>
      <c r="J51" t="s">
        <v>460</v>
      </c>
    </row>
    <row r="52" spans="9:10">
      <c r="I52">
        <f>'CONTEM NO FORA DO ENVELOPE'!G60</f>
        <v>0</v>
      </c>
      <c r="J52" t="s">
        <v>460</v>
      </c>
    </row>
    <row r="53" spans="9:10">
      <c r="I53">
        <f>'CONTEM NO FORA DO ENVELOPE'!G61</f>
        <v>0</v>
      </c>
      <c r="J53" t="s">
        <v>460</v>
      </c>
    </row>
    <row r="54" spans="9:10">
      <c r="I54">
        <f>'CONTEM NO FORA DO ENVELOPE'!G62</f>
        <v>0</v>
      </c>
      <c r="J54" t="s">
        <v>460</v>
      </c>
    </row>
    <row r="55" spans="9:10">
      <c r="I55">
        <f>'CONTEM NO FORA DO ENVELOPE'!G63</f>
        <v>0</v>
      </c>
      <c r="J55" t="s">
        <v>460</v>
      </c>
    </row>
    <row r="56" spans="9:10">
      <c r="I56">
        <f>'CONTEM NO FORA DO ENVELOPE'!G64</f>
        <v>0</v>
      </c>
      <c r="J56" t="s">
        <v>460</v>
      </c>
    </row>
    <row r="57" spans="9:10">
      <c r="I57">
        <f>'CONTEM NO FORA DO ENVELOPE'!G65</f>
        <v>0</v>
      </c>
      <c r="J57" t="s">
        <v>460</v>
      </c>
    </row>
    <row r="58" spans="9:10">
      <c r="I58">
        <f>'CONTEM NO FORA DO ENVELOPE'!G66</f>
        <v>0</v>
      </c>
      <c r="J58" t="s">
        <v>460</v>
      </c>
    </row>
    <row r="59" spans="9:10">
      <c r="I59">
        <f>'CONTEM NO FORA DO ENVELOPE'!G67</f>
        <v>0</v>
      </c>
      <c r="J59" t="s">
        <v>460</v>
      </c>
    </row>
    <row r="60" spans="9:10">
      <c r="I60">
        <f>'CONTEM NO FORA DO ENVELOPE'!G68</f>
        <v>0</v>
      </c>
      <c r="J60" t="s">
        <v>460</v>
      </c>
    </row>
  </sheetData>
  <sheetProtection password="E259" sheet="1"/>
  <pageMargins left="0.511811024" right="0.511811024" top="0.787401575" bottom="0.787401575" header="0.31496062" footer="0.3149606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2"/>
  <dimension ref="A1:O183"/>
  <sheetViews>
    <sheetView workbookViewId="0">
      <selection activeCell="D10" sqref="D10"/>
    </sheetView>
  </sheetViews>
  <sheetFormatPr defaultColWidth="9" defaultRowHeight="12.75"/>
  <cols>
    <col min="1" max="1" width="11.7142857142857" style="311" customWidth="1"/>
    <col min="2" max="2" width="9.14285714285714" style="311"/>
    <col min="3" max="3" width="28.4285714285714" style="311" customWidth="1"/>
    <col min="4" max="4" width="4.71428571428571" style="311" customWidth="1"/>
    <col min="5" max="6" width="5" style="311" customWidth="1"/>
    <col min="7" max="7" width="34.7142857142857" style="312" customWidth="1"/>
    <col min="8" max="8" width="4.71428571428571" style="311"/>
    <col min="9" max="9" width="5.42857142857143" style="313" customWidth="1"/>
    <col min="10" max="10" width="10.4285714285714" style="311" customWidth="1"/>
    <col min="11" max="11" width="7.57142857142857" style="314" customWidth="1"/>
    <col min="12" max="12" width="9.14285714285714" style="311"/>
    <col min="13" max="13" width="24.4285714285714" style="311" customWidth="1"/>
    <col min="14" max="16384" width="9.14285714285714" style="311"/>
  </cols>
  <sheetData>
    <row r="1" ht="15" customHeight="1" spans="1:11">
      <c r="A1" s="315" t="str">
        <f>IF(OR(H4&gt;0,H5&gt;0,H6&gt;0),"ERRO - NÃO CONFERE COM LEITURA","DOCUMENTOS DENTRO DO ENVELOPE DE PROPOSTA")</f>
        <v>DOCUMENTOS DENTRO DO ENVELOPE DE PROPOSTA</v>
      </c>
      <c r="B1" s="369"/>
      <c r="C1" s="369"/>
      <c r="D1" s="369"/>
      <c r="E1" s="369"/>
      <c r="F1" s="369"/>
      <c r="G1" s="369"/>
      <c r="H1" s="369"/>
      <c r="I1" s="389"/>
      <c r="J1" s="232"/>
      <c r="K1" s="355"/>
    </row>
    <row r="2" ht="15" customHeight="1" spans="1:11">
      <c r="A2" s="370"/>
      <c r="B2" s="371"/>
      <c r="C2" s="371"/>
      <c r="D2" s="371"/>
      <c r="E2" s="371"/>
      <c r="F2" s="371"/>
      <c r="G2" s="371"/>
      <c r="H2" s="371"/>
      <c r="I2" s="390"/>
      <c r="J2" s="232"/>
      <c r="K2" s="355"/>
    </row>
    <row r="3" s="310" customFormat="1" ht="15" customHeight="1" spans="1:11">
      <c r="A3" s="372"/>
      <c r="B3" s="373"/>
      <c r="C3" s="373"/>
      <c r="D3" s="373"/>
      <c r="E3" s="373"/>
      <c r="F3" s="373"/>
      <c r="G3" s="373"/>
      <c r="H3" s="373"/>
      <c r="I3" s="391"/>
      <c r="J3" s="358"/>
      <c r="K3" s="358"/>
    </row>
    <row r="4" s="310" customFormat="1" spans="1:9">
      <c r="A4" s="320" t="str">
        <f>ESPELHO!$G$4</f>
        <v>PREFEITURA DO MUNICÍPIO DE OSVALDO CRUZ/SP</v>
      </c>
      <c r="G4" s="374"/>
      <c r="H4" s="322"/>
      <c r="I4" s="359"/>
    </row>
    <row r="5" s="310" customFormat="1" ht="13.5" customHeight="1" spans="1:9">
      <c r="A5" s="320" t="str">
        <f>ESPELHO!$G$6</f>
        <v>PREGÃO PRESENCIAL Nº 01/2026</v>
      </c>
      <c r="D5" s="31"/>
      <c r="E5" s="31"/>
      <c r="F5" s="31"/>
      <c r="G5" s="31"/>
      <c r="H5" s="322">
        <f>COUNTIFS($E$9:$E$56,"#N/D")</f>
        <v>0</v>
      </c>
      <c r="I5" s="359"/>
    </row>
    <row r="6" s="310" customFormat="1" customHeight="1" spans="1:9">
      <c r="A6" s="323">
        <f>ESPELHO!$B$7</f>
        <v>46056</v>
      </c>
      <c r="C6" s="375" t="str">
        <f>IF(H4&gt;0,"SR. REPRESENTANTE ACRESCENTAR DOCUMENTO INDICADO POR FALTA NA COLUNA EXG","")</f>
        <v/>
      </c>
      <c r="D6" s="375"/>
      <c r="E6" s="375"/>
      <c r="F6" s="375"/>
      <c r="G6" s="375"/>
      <c r="H6" s="322">
        <f>COUNTIFS($E$9:$E$56,"INVÁLIDO")</f>
        <v>0</v>
      </c>
      <c r="I6" s="359"/>
    </row>
    <row r="7" s="310" customFormat="1" ht="15" customHeight="1" spans="1:9">
      <c r="A7" s="323"/>
      <c r="C7" s="375"/>
      <c r="D7" s="375"/>
      <c r="E7" s="375"/>
      <c r="F7" s="375"/>
      <c r="G7" s="375"/>
      <c r="H7" s="322"/>
      <c r="I7" s="359"/>
    </row>
    <row r="8" ht="15" spans="5:14">
      <c r="E8" s="325" t="s">
        <v>25</v>
      </c>
      <c r="F8" s="325" t="s">
        <v>1</v>
      </c>
      <c r="G8" s="326"/>
      <c r="H8" s="327"/>
      <c r="I8" s="326"/>
      <c r="J8" s="327"/>
      <c r="K8" s="327"/>
      <c r="L8" s="327"/>
      <c r="M8" s="327"/>
      <c r="N8" s="360"/>
    </row>
    <row r="9" ht="15.75" spans="1:14">
      <c r="A9" s="376" t="s">
        <v>2</v>
      </c>
      <c r="B9" s="376" t="s">
        <v>3</v>
      </c>
      <c r="C9" s="377" t="s">
        <v>4</v>
      </c>
      <c r="D9" s="378" t="s">
        <v>5</v>
      </c>
      <c r="E9" s="379" t="s">
        <v>6</v>
      </c>
      <c r="F9" s="380"/>
      <c r="G9" s="381" t="s">
        <v>7</v>
      </c>
      <c r="H9" s="381" t="s">
        <v>26</v>
      </c>
      <c r="I9"/>
      <c r="J9"/>
      <c r="K9"/>
      <c r="L9"/>
      <c r="M9"/>
      <c r="N9" s="361"/>
    </row>
    <row r="10" ht="15" spans="1:14">
      <c r="A10" s="334" t="str">
        <f>IF(C10="","",(VLOOKUP(D10,'GERAR COD DE BARRA VALIDADE'!$C$2:$D$4986,2,0)))</f>
        <v/>
      </c>
      <c r="B10" s="335" t="str">
        <f t="shared" ref="B10:B52" si="0">IF(A10="","",(IF(A10&lt;$A$6,"INVÁLIDO","VÁLIDO")))</f>
        <v/>
      </c>
      <c r="C10" s="336" t="str">
        <f>IF(D10="","",(VLOOKUP(D10,'GERAR COD DE BARRA VALIDADE'!$A$2:$B$4987,2,0)))</f>
        <v/>
      </c>
      <c r="D10" s="337"/>
      <c r="E10" s="311" t="str">
        <f>IF(AND(G10="Total geral",C10=""),"",IF(AND(G10="Total geral",C10&lt;&gt;""),"EXCESSO",IF(AND(G10="",C10=""),"",IF(AND(G10&lt;&gt;"",C10=""),"FALTA",IF(AND(G10="",C10&lt;&gt;""),"EXCESSO",IF(B10="INVÁLIDO","INVÁLIDO",VLOOKUP(C10,'PLANILHA PROCV CONFERENCIA'!$E$2:$F$500,2,0)))))))</f>
        <v>FALTA</v>
      </c>
      <c r="F10" s="312" t="str">
        <f>IF(G10="","",IF(G10="Total geral","",IF(COUNTIF($C$10:$C$56,G10)&gt;0,"OK","FALTA")))</f>
        <v>FALTA</v>
      </c>
      <c r="G10" s="326" t="s">
        <v>27</v>
      </c>
      <c r="H10" s="326" t="s">
        <v>10</v>
      </c>
      <c r="I10" s="362"/>
      <c r="J10" s="362"/>
      <c r="K10" s="362"/>
      <c r="L10" s="362"/>
      <c r="M10" s="362"/>
      <c r="N10" s="363"/>
    </row>
    <row r="11" ht="15" spans="1:14">
      <c r="A11" s="334">
        <v>54789</v>
      </c>
      <c r="B11" s="335" t="str">
        <f t="shared" si="0"/>
        <v>VÁLIDO</v>
      </c>
      <c r="C11" s="326" t="s">
        <v>11</v>
      </c>
      <c r="D11" s="337"/>
      <c r="E11" s="311" t="str">
        <f>IF(AND(G11="Total geral",C11=""),"",IF(AND(G11="Total geral",C11&lt;&gt;""),"EXCESSO",IF(AND(G11="",C11=""),"",IF(AND(G11&lt;&gt;"",C11=""),"FALTA",IF(AND(G11="",C11&lt;&gt;""),"EXCESSO",IF(B11="INVÁLIDO","INVÁLIDO",VLOOKUP(C11,'PLANILHA PROCV CONFERENCIA'!$E$2:$F$500,2,0)))))))</f>
        <v>OK</v>
      </c>
      <c r="F11" s="312" t="str">
        <f t="shared" ref="F11:F52" si="1">IF(G11="","",IF(G11="Total geral","",IF(COUNTIF($C$10:$C$56,G11)&gt;0,"OK","FALTA")))</f>
        <v>OK</v>
      </c>
      <c r="G11" s="326" t="s">
        <v>11</v>
      </c>
      <c r="H11" s="326" t="s">
        <v>10</v>
      </c>
      <c r="I11" s="362"/>
      <c r="J11" s="362"/>
      <c r="K11" s="362"/>
      <c r="L11" s="362"/>
      <c r="M11" s="362"/>
      <c r="N11" s="363"/>
    </row>
    <row r="12" ht="15" spans="1:14">
      <c r="A12" s="334">
        <v>54789</v>
      </c>
      <c r="B12" s="335" t="str">
        <f t="shared" si="0"/>
        <v>VÁLIDO</v>
      </c>
      <c r="C12" s="326" t="s">
        <v>9</v>
      </c>
      <c r="D12" s="337"/>
      <c r="E12" s="311" t="str">
        <f>IF(AND(G12="Total geral",C12=""),"",IF(AND(G12="Total geral",C12&lt;&gt;""),"EXCESSO",IF(AND(G12="",C12=""),"",IF(AND(G12&lt;&gt;"",C12=""),"FALTA",IF(AND(G12="",C12&lt;&gt;""),"EXCESSO",IF(B12="INVÁLIDO","INVÁLIDO",VLOOKUP(C12,'PLANILHA PROCV CONFERENCIA'!$E$2:$F$500,2,0)))))))</f>
        <v>OK</v>
      </c>
      <c r="F12" s="312" t="str">
        <f t="shared" si="1"/>
        <v>OK</v>
      </c>
      <c r="G12" s="326" t="s">
        <v>9</v>
      </c>
      <c r="H12" s="326" t="s">
        <v>10</v>
      </c>
      <c r="I12" s="362"/>
      <c r="J12" s="362"/>
      <c r="K12" s="362"/>
      <c r="L12" s="362"/>
      <c r="M12" s="362"/>
      <c r="N12" s="363"/>
    </row>
    <row r="13" ht="15" spans="1:14">
      <c r="A13" s="334">
        <v>54789</v>
      </c>
      <c r="B13" s="335" t="s">
        <v>3</v>
      </c>
      <c r="C13" s="326" t="s">
        <v>28</v>
      </c>
      <c r="D13" s="337"/>
      <c r="E13" s="311" t="str">
        <f>IF(AND(G13="Total geral",C13=""),"",IF(AND(G13="Total geral",C13&lt;&gt;""),"EXCESSO",IF(AND(G13="",C13=""),"",IF(AND(G13&lt;&gt;"",C13=""),"FALTA",IF(AND(G13="",C13&lt;&gt;""),"EXCESSO",IF(B13="INVÁLIDO","INVÁLIDO",VLOOKUP(C13,'PLANILHA PROCV CONFERENCIA'!$E$2:$F$500,2,0)))))))</f>
        <v>OK</v>
      </c>
      <c r="F13" s="312" t="str">
        <f t="shared" si="1"/>
        <v>OK</v>
      </c>
      <c r="G13" s="326" t="s">
        <v>28</v>
      </c>
      <c r="H13" s="326" t="s">
        <v>10</v>
      </c>
      <c r="I13" s="362"/>
      <c r="J13" s="362"/>
      <c r="K13" s="362"/>
      <c r="L13" s="362"/>
      <c r="M13" s="362"/>
      <c r="N13" s="363"/>
    </row>
    <row r="14" ht="15" spans="1:14">
      <c r="A14" s="334" t="str">
        <f>IF(C14="","",(VLOOKUP(D14,'GERAR COD DE BARRA VALIDADE'!$C$2:$D$4986,2,0)))</f>
        <v/>
      </c>
      <c r="B14" s="335" t="str">
        <f t="shared" si="0"/>
        <v/>
      </c>
      <c r="C14" s="336" t="str">
        <f>IF(D14="","",(VLOOKUP(D14,'GERAR COD DE BARRA VALIDADE'!$A$2:$B$4987,2,0)))</f>
        <v/>
      </c>
      <c r="D14" s="337"/>
      <c r="E14" s="311" t="str">
        <f>IF(AND(G14="Total geral",C14=""),"",IF(AND(G14="Total geral",C14&lt;&gt;""),"EXCESSO",IF(AND(G14="",C14=""),"",IF(AND(G14&lt;&gt;"",C14=""),"FALTA",IF(AND(G14="",C14&lt;&gt;""),"EXCESSO",IF(B14="INVÁLIDO","INVÁLIDO",VLOOKUP(C14,'PLANILHA PROCV CONFERENCIA'!$E$2:$F$500,2,0)))))))</f>
        <v>FALTA</v>
      </c>
      <c r="F14" s="312" t="str">
        <f t="shared" si="1"/>
        <v>FALTA</v>
      </c>
      <c r="G14" s="326" t="s">
        <v>29</v>
      </c>
      <c r="H14" s="326" t="s">
        <v>10</v>
      </c>
      <c r="I14" s="362"/>
      <c r="J14" s="362"/>
      <c r="K14" s="362"/>
      <c r="L14" s="362"/>
      <c r="M14" s="362"/>
      <c r="N14" s="363"/>
    </row>
    <row r="15" ht="15" spans="1:14">
      <c r="A15" s="334" t="str">
        <f>IF(C15="","",(VLOOKUP(D15,'GERAR COD DE BARRA VALIDADE'!$C$2:$D$4986,2,0)))</f>
        <v/>
      </c>
      <c r="B15" s="335" t="str">
        <f t="shared" si="0"/>
        <v/>
      </c>
      <c r="C15" s="336" t="str">
        <f>IF(D15="","",(VLOOKUP(D15,'GERAR COD DE BARRA VALIDADE'!$A$2:$B$4987,2,0)))</f>
        <v/>
      </c>
      <c r="D15" s="337"/>
      <c r="E15" s="311" t="str">
        <f>IF(AND(G15="Total geral",C15=""),"",IF(AND(G15="Total geral",C15&lt;&gt;""),"EXCESSO",IF(AND(G15="",C15=""),"",IF(AND(G15&lt;&gt;"",C15=""),"FALTA",IF(AND(G15="",C15&lt;&gt;""),"EXCESSO",IF(B15="INVÁLIDO","INVÁLIDO",VLOOKUP(C15,'PLANILHA PROCV CONFERENCIA'!$E$2:$F$500,2,0)))))))</f>
        <v/>
      </c>
      <c r="F15" s="312" t="str">
        <f t="shared" si="1"/>
        <v/>
      </c>
      <c r="G15" s="338" t="s">
        <v>17</v>
      </c>
      <c r="H15" s="339"/>
      <c r="I15" s="364"/>
      <c r="J15" s="364"/>
      <c r="K15" s="364"/>
      <c r="L15" s="364"/>
      <c r="M15" s="364"/>
      <c r="N15" s="365"/>
    </row>
    <row r="16" ht="15" spans="1:14">
      <c r="A16" s="334" t="str">
        <f>IF(C16="","",(VLOOKUP(D16,'GERAR COD DE BARRA VALIDADE'!$C$2:$D$4986,2,0)))</f>
        <v/>
      </c>
      <c r="B16" s="335" t="str">
        <f t="shared" si="0"/>
        <v/>
      </c>
      <c r="C16" s="382"/>
      <c r="D16" s="337"/>
      <c r="E16" s="311" t="str">
        <f>IF(AND(G16="Total geral",C16=""),"",IF(AND(G16="Total geral",C16&lt;&gt;""),"EXCESSO",IF(AND(G16="",C16=""),"",IF(AND(G16&lt;&gt;"",C16=""),"FALTA",IF(AND(G16="",C16&lt;&gt;""),"EXCESSO",IF(B16="INVÁLIDO","INVÁLIDO",VLOOKUP(C16,'PLANILHA PROCV CONFERENCIA'!$E$2:$F$500,2,0)))))))</f>
        <v/>
      </c>
      <c r="F16" s="312" t="str">
        <f t="shared" si="1"/>
        <v/>
      </c>
      <c r="G16"/>
      <c r="H16"/>
      <c r="I16"/>
      <c r="J16"/>
      <c r="K16"/>
      <c r="L16"/>
      <c r="M16"/>
      <c r="N16"/>
    </row>
    <row r="17" ht="15" spans="1:14">
      <c r="A17" s="334" t="str">
        <f>IF(C17="","",(VLOOKUP(D17,'GERAR COD DE BARRA VALIDADE'!$C$2:$D$4986,2,0)))</f>
        <v/>
      </c>
      <c r="B17" s="335" t="str">
        <f t="shared" si="0"/>
        <v/>
      </c>
      <c r="C17" s="336" t="str">
        <f>IF(D17="","",(VLOOKUP(D17,'GERAR COD DE BARRA VALIDADE'!$A$2:$B$4987,2,0)))</f>
        <v/>
      </c>
      <c r="D17" s="337"/>
      <c r="E17" s="311" t="str">
        <f>IF(AND(G17="Total geral",C17=""),"",IF(AND(G17="Total geral",C17&lt;&gt;""),"EXCESSO",IF(AND(G17="",C17=""),"",IF(AND(G17&lt;&gt;"",C17=""),"FALTA",IF(AND(G17="",C17&lt;&gt;""),"EXCESSO",IF(B17="INVÁLIDO","INVÁLIDO",VLOOKUP(C17,'PLANILHA PROCV CONFERENCIA'!$E$2:$F$500,2,0)))))))</f>
        <v/>
      </c>
      <c r="F17" s="312" t="str">
        <f t="shared" si="1"/>
        <v/>
      </c>
      <c r="G17"/>
      <c r="H17"/>
      <c r="I17"/>
      <c r="J17"/>
      <c r="K17"/>
      <c r="L17"/>
      <c r="M17"/>
      <c r="N17"/>
    </row>
    <row r="18" ht="15" spans="1:14">
      <c r="A18" s="334" t="str">
        <f>IF(C18="","",(VLOOKUP(D18,'GERAR COD DE BARRA VALIDADE'!$C$2:$D$4986,2,0)))</f>
        <v/>
      </c>
      <c r="B18" s="335" t="str">
        <f t="shared" si="0"/>
        <v/>
      </c>
      <c r="C18" s="336" t="str">
        <f>IF(D18="","",(VLOOKUP(D18,'GERAR COD DE BARRA VALIDADE'!$A$2:$B$4987,2,0)))</f>
        <v/>
      </c>
      <c r="D18" s="337"/>
      <c r="E18" s="311" t="str">
        <f>IF(AND(G18="Total geral",C18=""),"",IF(AND(G18="Total geral",C18&lt;&gt;""),"EXCESSO",IF(AND(G18="",C18=""),"",IF(AND(G18&lt;&gt;"",C18=""),"FALTA",IF(AND(G18="",C18&lt;&gt;""),"EXCESSO",IF(B18="INVÁLIDO","INVÁLIDO",VLOOKUP(C18,'PLANILHA PROCV CONFERENCIA'!$E$2:$F$500,2,0)))))))</f>
        <v/>
      </c>
      <c r="F18" s="312" t="str">
        <f t="shared" si="1"/>
        <v/>
      </c>
      <c r="G18"/>
      <c r="H18"/>
      <c r="I18"/>
      <c r="J18"/>
      <c r="K18"/>
      <c r="L18"/>
      <c r="M18"/>
      <c r="N18"/>
    </row>
    <row r="19" ht="15" spans="1:14">
      <c r="A19" s="334" t="str">
        <f>IF(C19="","",(VLOOKUP(D19,'GERAR COD DE BARRA VALIDADE'!$C$2:$D$4986,2,0)))</f>
        <v/>
      </c>
      <c r="B19" s="335" t="str">
        <f t="shared" si="0"/>
        <v/>
      </c>
      <c r="C19" s="336" t="str">
        <f>IF(D19="","",(VLOOKUP(D19,'GERAR COD DE BARRA VALIDADE'!$A$2:$B$4987,2,0)))</f>
        <v/>
      </c>
      <c r="D19" s="337"/>
      <c r="E19" s="311" t="str">
        <f>IF(AND(G19="Total geral",C19=""),"",IF(AND(G19="Total geral",C19&lt;&gt;""),"EXCESSO",IF(AND(G19="",C19=""),"",IF(AND(G19&lt;&gt;"",C19=""),"FALTA",IF(AND(G19="",C19&lt;&gt;""),"EXCESSO",IF(B19="INVÁLIDO","INVÁLIDO",VLOOKUP(C19,'PLANILHA PROCV CONFERENCIA'!$E$2:$F$500,2,0)))))))</f>
        <v/>
      </c>
      <c r="F19" s="312" t="str">
        <f t="shared" si="1"/>
        <v/>
      </c>
      <c r="G19"/>
      <c r="H19"/>
      <c r="I19"/>
      <c r="J19"/>
      <c r="K19"/>
      <c r="L19"/>
      <c r="M19"/>
      <c r="N19"/>
    </row>
    <row r="20" ht="15" spans="1:14">
      <c r="A20" s="334" t="str">
        <f>IF(C20="","",(VLOOKUP(D20,'GERAR COD DE BARRA VALIDADE'!$C$2:$D$4986,2,0)))</f>
        <v/>
      </c>
      <c r="B20" s="335" t="str">
        <f t="shared" si="0"/>
        <v/>
      </c>
      <c r="C20" s="336" t="str">
        <f>IF(D20="","",(VLOOKUP(D20,'GERAR COD DE BARRA VALIDADE'!$A$2:$B$4987,2,0)))</f>
        <v/>
      </c>
      <c r="D20" s="337"/>
      <c r="E20" s="311" t="str">
        <f>IF(AND(G20="Total geral",C20=""),"",IF(AND(G20="Total geral",C20&lt;&gt;""),"EXCESSO",IF(AND(G20="",C20=""),"",IF(AND(G20&lt;&gt;"",C20=""),"FALTA",IF(AND(G20="",C20&lt;&gt;""),"EXCESSO",IF(B20="INVÁLIDO","INVÁLIDO",VLOOKUP(C20,'PLANILHA PROCV CONFERENCIA'!$E$2:$F$500,2,0)))))))</f>
        <v/>
      </c>
      <c r="F20" s="312" t="str">
        <f t="shared" si="1"/>
        <v/>
      </c>
      <c r="G20"/>
      <c r="H20"/>
      <c r="I20"/>
      <c r="J20"/>
      <c r="K20"/>
      <c r="L20"/>
      <c r="M20"/>
      <c r="N20"/>
    </row>
    <row r="21" ht="15" spans="1:14">
      <c r="A21" s="334" t="str">
        <f>IF(C21="","",(VLOOKUP(D21,'GERAR COD DE BARRA VALIDADE'!$C$2:$D$4986,2,0)))</f>
        <v/>
      </c>
      <c r="B21" s="335" t="str">
        <f t="shared" si="0"/>
        <v/>
      </c>
      <c r="C21" s="336" t="str">
        <f>IF(D21="","",(VLOOKUP(D21,'GERAR COD DE BARRA VALIDADE'!$A$2:$B$4987,2,0)))</f>
        <v/>
      </c>
      <c r="D21" s="337"/>
      <c r="E21" s="311" t="str">
        <f>IF(AND(G21="Total geral",C21=""),"",IF(AND(G21="Total geral",C21&lt;&gt;""),"EXCESSO",IF(AND(G21="",C21=""),"",IF(AND(G21&lt;&gt;"",C21=""),"FALTA",IF(AND(G21="",C21&lt;&gt;""),"EXCESSO",IF(B21="INVÁLIDO","INVÁLIDO",VLOOKUP(C21,'PLANILHA PROCV CONFERENCIA'!$E$2:$F$500,2,0)))))))</f>
        <v/>
      </c>
      <c r="F21" s="312" t="str">
        <f t="shared" si="1"/>
        <v/>
      </c>
      <c r="G21"/>
      <c r="H21"/>
      <c r="I21"/>
      <c r="J21"/>
      <c r="M21"/>
      <c r="N21"/>
    </row>
    <row r="22" ht="15" spans="1:14">
      <c r="A22" s="334" t="str">
        <f>IF(C22="","",(VLOOKUP(D22,'GERAR COD DE BARRA VALIDADE'!$C$2:$D$4986,2,0)))</f>
        <v/>
      </c>
      <c r="B22" s="335" t="str">
        <f t="shared" si="0"/>
        <v/>
      </c>
      <c r="C22" s="336" t="str">
        <f>IF(D22="","",(VLOOKUP(D22,'GERAR COD DE BARRA VALIDADE'!$A$2:$B$4987,2,0)))</f>
        <v/>
      </c>
      <c r="D22" s="337"/>
      <c r="E22" s="311" t="str">
        <f>IF(AND(G22="Total geral",C22=""),"",IF(AND(G22="Total geral",C22&lt;&gt;""),"EXCESSO",IF(AND(G22="",C22=""),"",IF(AND(G22&lt;&gt;"",C22=""),"FALTA",IF(AND(G22="",C22&lt;&gt;""),"EXCESSO",IF(B22="INVÁLIDO","INVÁLIDO",VLOOKUP(C22,'PLANILHA PROCV CONFERENCIA'!$E$2:$F$500,2,0)))))))</f>
        <v/>
      </c>
      <c r="F22" s="312" t="str">
        <f t="shared" si="1"/>
        <v/>
      </c>
      <c r="G22"/>
      <c r="H22"/>
      <c r="I22"/>
      <c r="J22"/>
      <c r="M22"/>
      <c r="N22"/>
    </row>
    <row r="23" ht="15" spans="1:14">
      <c r="A23" s="334" t="str">
        <f>IF(C23="","",(VLOOKUP(D23,'GERAR COD DE BARRA VALIDADE'!$C$2:$D$4986,2,0)))</f>
        <v/>
      </c>
      <c r="B23" s="335" t="str">
        <f t="shared" si="0"/>
        <v/>
      </c>
      <c r="C23" s="336" t="str">
        <f>IF(D23="","",(VLOOKUP(D23,'GERAR COD DE BARRA VALIDADE'!$A$2:$B$4987,2,0)))</f>
        <v/>
      </c>
      <c r="D23" s="337"/>
      <c r="E23" s="311" t="str">
        <f>IF(AND(G23="Total geral",C23=""),"",IF(AND(G23="Total geral",C23&lt;&gt;""),"EXCESSO",IF(AND(G23="",C23=""),"",IF(AND(G23&lt;&gt;"",C23=""),"FALTA",IF(AND(G23="",C23&lt;&gt;""),"EXCESSO",IF(B23="INVÁLIDO","INVÁLIDO",VLOOKUP(C23,'PLANILHA PROCV CONFERENCIA'!$E$2:$F$500,2,0)))))))</f>
        <v/>
      </c>
      <c r="F23" s="312" t="str">
        <f t="shared" si="1"/>
        <v/>
      </c>
      <c r="G23"/>
      <c r="H23"/>
      <c r="I23"/>
      <c r="J23"/>
      <c r="M23"/>
      <c r="N23"/>
    </row>
    <row r="24" ht="15" spans="1:14">
      <c r="A24" s="334" t="str">
        <f>IF(C24="","",(VLOOKUP(D24,'GERAR COD DE BARRA VALIDADE'!$C$2:$D$4986,2,0)))</f>
        <v/>
      </c>
      <c r="B24" s="335" t="str">
        <f t="shared" si="0"/>
        <v/>
      </c>
      <c r="C24" s="336" t="str">
        <f>IF(D24="","",(VLOOKUP(D24,'GERAR COD DE BARRA VALIDADE'!$A$2:$B$4987,2,0)))</f>
        <v/>
      </c>
      <c r="D24" s="337"/>
      <c r="E24" s="311" t="str">
        <f>IF(AND(G24="Total geral",C24=""),"",IF(AND(G24="Total geral",C24&lt;&gt;""),"EXCESSO",IF(AND(G24="",C24=""),"",IF(AND(G24&lt;&gt;"",C24=""),"FALTA",IF(AND(G24="",C24&lt;&gt;""),"EXCESSO",IF(B24="INVÁLIDO","INVÁLIDO",VLOOKUP(C24,'PLANILHA PROCV CONFERENCIA'!$E$2:$F$500,2,0)))))))</f>
        <v/>
      </c>
      <c r="F24" s="312" t="str">
        <f t="shared" si="1"/>
        <v/>
      </c>
      <c r="G24"/>
      <c r="H24"/>
      <c r="I24"/>
      <c r="J24"/>
      <c r="M24"/>
      <c r="N24"/>
    </row>
    <row r="25" ht="15" spans="1:14">
      <c r="A25" s="334" t="str">
        <f>IF(C25="","",(VLOOKUP(D25,'GERAR COD DE BARRA VALIDADE'!$C$2:$D$4986,2,0)))</f>
        <v/>
      </c>
      <c r="B25" s="335" t="str">
        <f t="shared" si="0"/>
        <v/>
      </c>
      <c r="C25" s="336" t="str">
        <f>IF(D25="","",(VLOOKUP(D25,'GERAR COD DE BARRA VALIDADE'!$A$2:$B$4987,2,0)))</f>
        <v/>
      </c>
      <c r="D25" s="337"/>
      <c r="E25" s="311" t="str">
        <f>IF(AND(G25="Total geral",C25=""),"",IF(AND(G25="Total geral",C25&lt;&gt;""),"EXCESSO",IF(AND(G25="",C25=""),"",IF(AND(G25&lt;&gt;"",C25=""),"FALTA",IF(AND(G25="",C25&lt;&gt;""),"EXCESSO",IF(B25="INVÁLIDO","INVÁLIDO",VLOOKUP(C25,'PLANILHA PROCV CONFERENCIA'!$E$2:$F$500,2,0)))))))</f>
        <v/>
      </c>
      <c r="F25" s="312" t="str">
        <f t="shared" si="1"/>
        <v/>
      </c>
      <c r="G25"/>
      <c r="H25"/>
      <c r="I25"/>
      <c r="J25"/>
      <c r="M25"/>
      <c r="N25"/>
    </row>
    <row r="26" ht="15" spans="1:14">
      <c r="A26" s="334" t="str">
        <f>IF(C26="","",(VLOOKUP(D26,'GERAR COD DE BARRA VALIDADE'!$C$2:$D$4986,2,0)))</f>
        <v/>
      </c>
      <c r="B26" s="335" t="str">
        <f t="shared" si="0"/>
        <v/>
      </c>
      <c r="C26" s="336" t="str">
        <f>IF(D26="","",(VLOOKUP(D26,'GERAR COD DE BARRA VALIDADE'!$A$2:$B$4987,2,0)))</f>
        <v/>
      </c>
      <c r="D26" s="337"/>
      <c r="E26" s="311" t="str">
        <f>IF(AND(G26="Total geral",C26=""),"",IF(AND(G26="Total geral",C26&lt;&gt;""),"EXCESSO",IF(AND(G26="",C26=""),"",IF(AND(G26&lt;&gt;"",C26=""),"FALTA",IF(AND(G26="",C26&lt;&gt;""),"EXCESSO",IF(B26="INVÁLIDO","INVÁLIDO",VLOOKUP(C26,'PLANILHA PROCV CONFERENCIA'!$E$2:$F$500,2,0)))))))</f>
        <v/>
      </c>
      <c r="F26" s="312" t="str">
        <f t="shared" si="1"/>
        <v/>
      </c>
      <c r="G26"/>
      <c r="H26"/>
      <c r="I26"/>
      <c r="J26"/>
      <c r="M26"/>
      <c r="N26"/>
    </row>
    <row r="27" ht="15" spans="1:14">
      <c r="A27" s="334" t="str">
        <f>IF(C27="","",(VLOOKUP(D27,'GERAR COD DE BARRA VALIDADE'!$C$2:$D$4986,2,0)))</f>
        <v/>
      </c>
      <c r="B27" s="335" t="str">
        <f t="shared" si="0"/>
        <v/>
      </c>
      <c r="C27" s="336" t="str">
        <f>IF(D27="","",(VLOOKUP(D27,'GERAR COD DE BARRA VALIDADE'!$A$2:$B$4987,2,0)))</f>
        <v/>
      </c>
      <c r="D27" s="337"/>
      <c r="E27" s="311" t="str">
        <f>IF(AND(G27="Total geral",C27=""),"",IF(AND(G27="Total geral",C27&lt;&gt;""),"EXCESSO",IF(AND(G27="",C27=""),"",IF(AND(G27&lt;&gt;"",C27=""),"FALTA",IF(AND(G27="",C27&lt;&gt;""),"EXCESSO",IF(B27="INVÁLIDO","INVÁLIDO",VLOOKUP(C27,'PLANILHA PROCV CONFERENCIA'!$E$2:$F$500,2,0)))))))</f>
        <v/>
      </c>
      <c r="F27" s="312" t="str">
        <f t="shared" si="1"/>
        <v/>
      </c>
      <c r="G27"/>
      <c r="H27"/>
      <c r="I27"/>
      <c r="J27"/>
      <c r="M27"/>
      <c r="N27"/>
    </row>
    <row r="28" ht="15" spans="1:15">
      <c r="A28" s="334" t="str">
        <f>IF(C28="","",(VLOOKUP(D28,'GERAR COD DE BARRA VALIDADE'!$C$2:$D$4986,2,0)))</f>
        <v/>
      </c>
      <c r="B28" s="335" t="str">
        <f t="shared" si="0"/>
        <v/>
      </c>
      <c r="C28" s="336" t="str">
        <f>IF(D28="","",(VLOOKUP(D28,'GERAR COD DE BARRA VALIDADE'!$A$2:$B$4987,2,0)))</f>
        <v/>
      </c>
      <c r="D28" s="337"/>
      <c r="E28" s="311" t="str">
        <f>IF(AND(G28="Total geral",C28=""),"",IF(AND(G28="Total geral",C28&lt;&gt;""),"EXCESSO",IF(AND(G28="",C28=""),"",IF(AND(G28&lt;&gt;"",C28=""),"FALTA",IF(AND(G28="",C28&lt;&gt;""),"EXCESSO",IF(B28="INVÁLIDO","INVÁLIDO",VLOOKUP(C28,'PLANILHA PROCV CONFERENCIA'!$E$2:$F$500,2,0)))))))</f>
        <v/>
      </c>
      <c r="F28" s="312" t="str">
        <f t="shared" si="1"/>
        <v/>
      </c>
      <c r="G28"/>
      <c r="H28"/>
      <c r="I28"/>
      <c r="J28"/>
      <c r="M28"/>
      <c r="N28"/>
      <c r="O28" s="311" t="s">
        <v>18</v>
      </c>
    </row>
    <row r="29" ht="15" spans="1:14">
      <c r="A29" s="334" t="str">
        <f>IF(C29="","",(VLOOKUP(D29,'GERAR COD DE BARRA VALIDADE'!$C$2:$D$4986,2,0)))</f>
        <v/>
      </c>
      <c r="B29" s="335" t="str">
        <f t="shared" si="0"/>
        <v/>
      </c>
      <c r="C29" s="336" t="str">
        <f>IF(D29="","",(VLOOKUP(D29,'GERAR COD DE BARRA VALIDADE'!$A$2:$B$4987,2,0)))</f>
        <v/>
      </c>
      <c r="D29" s="337"/>
      <c r="E29" s="311" t="str">
        <f>IF(AND(G29="Total geral",C29=""),"",IF(AND(G29="Total geral",C29&lt;&gt;""),"EXCESSO",IF(AND(G29="",C29=""),"",IF(AND(G29&lt;&gt;"",C29=""),"FALTA",IF(AND(G29="",C29&lt;&gt;""),"EXCESSO",IF(B29="INVÁLIDO","INVÁLIDO",VLOOKUP(C29,'PLANILHA PROCV CONFERENCIA'!$E$2:$F$500,2,0)))))))</f>
        <v/>
      </c>
      <c r="F29" s="312" t="str">
        <f t="shared" si="1"/>
        <v/>
      </c>
      <c r="G29"/>
      <c r="H29"/>
      <c r="I29"/>
      <c r="J29"/>
      <c r="M29"/>
      <c r="N29"/>
    </row>
    <row r="30" ht="15" spans="1:14">
      <c r="A30" s="334" t="str">
        <f>IF(C30="","",(VLOOKUP(D30,'GERAR COD DE BARRA VALIDADE'!$C$2:$D$4986,2,0)))</f>
        <v/>
      </c>
      <c r="B30" s="335" t="str">
        <f t="shared" si="0"/>
        <v/>
      </c>
      <c r="C30" s="336" t="str">
        <f>IF(D30="","",(VLOOKUP(D30,'GERAR COD DE BARRA VALIDADE'!$A$2:$B$4987,2,0)))</f>
        <v/>
      </c>
      <c r="D30" s="337"/>
      <c r="E30" s="311" t="str">
        <f>IF(AND(G30="Total geral",C30=""),"",IF(AND(G30="Total geral",C30&lt;&gt;""),"EXCESSO",IF(AND(G30="",C30=""),"",IF(AND(G30&lt;&gt;"",C30=""),"FALTA",IF(AND(G30="",C30&lt;&gt;""),"EXCESSO",IF(B30="INVÁLIDO","INVÁLIDO",VLOOKUP(C30,'PLANILHA PROCV CONFERENCIA'!$E$2:$F$500,2,0)))))))</f>
        <v/>
      </c>
      <c r="F30" s="312" t="str">
        <f t="shared" si="1"/>
        <v/>
      </c>
      <c r="G30"/>
      <c r="H30"/>
      <c r="I30"/>
      <c r="J30"/>
      <c r="M30"/>
      <c r="N30"/>
    </row>
    <row r="31" ht="15" spans="1:14">
      <c r="A31" s="334" t="str">
        <f>IF(C31="","",(VLOOKUP(D31,'GERAR COD DE BARRA VALIDADE'!$C$2:$D$4986,2,0)))</f>
        <v/>
      </c>
      <c r="B31" s="335" t="str">
        <f t="shared" si="0"/>
        <v/>
      </c>
      <c r="C31" s="336" t="str">
        <f>IF(D31="","",(VLOOKUP(D31,'GERAR COD DE BARRA VALIDADE'!$A$2:$B$4987,2,0)))</f>
        <v/>
      </c>
      <c r="D31" s="337"/>
      <c r="E31" s="311" t="str">
        <f>IF(AND(G31="Total geral",C31=""),"",IF(AND(G31="Total geral",C31&lt;&gt;""),"EXCESSO",IF(AND(G31="",C31=""),"",IF(AND(G31&lt;&gt;"",C31=""),"FALTA",IF(AND(G31="",C31&lt;&gt;""),"EXCESSO",IF(B31="INVÁLIDO","INVÁLIDO",VLOOKUP(C31,'PLANILHA PROCV CONFERENCIA'!$E$2:$F$500,2,0)))))))</f>
        <v/>
      </c>
      <c r="F31" s="312" t="str">
        <f t="shared" si="1"/>
        <v/>
      </c>
      <c r="G31"/>
      <c r="H31"/>
      <c r="I31"/>
      <c r="J31"/>
      <c r="M31"/>
      <c r="N31"/>
    </row>
    <row r="32" ht="15" spans="1:14">
      <c r="A32" s="334" t="str">
        <f>IF(C32="","",(VLOOKUP(D32,'GERAR COD DE BARRA VALIDADE'!$C$2:$D$4986,2,0)))</f>
        <v/>
      </c>
      <c r="B32" s="335" t="str">
        <f t="shared" si="0"/>
        <v/>
      </c>
      <c r="C32" s="336" t="str">
        <f>IF(D32="","",(VLOOKUP(D32,'GERAR COD DE BARRA VALIDADE'!$A$2:$B$4987,2,0)))</f>
        <v/>
      </c>
      <c r="D32" s="337"/>
      <c r="E32" s="311" t="str">
        <f>IF(AND(G32="Total geral",C32=""),"",IF(AND(G32="Total geral",C32&lt;&gt;""),"EXCESSO",IF(AND(G32="",C32=""),"",IF(AND(G32&lt;&gt;"",C32=""),"FALTA",IF(AND(G32="",C32&lt;&gt;""),"EXCESSO",IF(B32="INVÁLIDO","INVÁLIDO",VLOOKUP(C32,'PLANILHA PROCV CONFERENCIA'!$E$2:$F$500,2,0)))))))</f>
        <v/>
      </c>
      <c r="F32" s="312" t="str">
        <f t="shared" si="1"/>
        <v/>
      </c>
      <c r="G32"/>
      <c r="H32"/>
      <c r="I32"/>
      <c r="J32"/>
      <c r="M32"/>
      <c r="N32"/>
    </row>
    <row r="33" ht="15" spans="1:14">
      <c r="A33" s="334" t="str">
        <f>IF(C33="","",(VLOOKUP(D33,'GERAR COD DE BARRA VALIDADE'!$C$2:$D$4986,2,0)))</f>
        <v/>
      </c>
      <c r="B33" s="335" t="str">
        <f t="shared" si="0"/>
        <v/>
      </c>
      <c r="C33" s="336" t="str">
        <f>IF(D33="","",(VLOOKUP(D33,'GERAR COD DE BARRA VALIDADE'!$A$2:$B$4987,2,0)))</f>
        <v/>
      </c>
      <c r="D33" s="337"/>
      <c r="E33" s="311" t="str">
        <f>IF(AND(G33="Total geral",C33=""),"",IF(AND(G33="Total geral",C33&lt;&gt;""),"EXCESSO",IF(AND(G33="",C33=""),"",IF(AND(G33&lt;&gt;"",C33=""),"FALTA",IF(AND(G33="",C33&lt;&gt;""),"EXCESSO",IF(B33="INVÁLIDO","INVÁLIDO",VLOOKUP(C33,'PLANILHA PROCV CONFERENCIA'!$E$2:$F$500,2,0)))))))</f>
        <v/>
      </c>
      <c r="F33" s="312" t="str">
        <f t="shared" si="1"/>
        <v/>
      </c>
      <c r="G33"/>
      <c r="H33"/>
      <c r="I33"/>
      <c r="J33"/>
      <c r="M33"/>
      <c r="N33"/>
    </row>
    <row r="34" ht="15" spans="1:14">
      <c r="A34" s="334" t="str">
        <f>IF(C34="","",(VLOOKUP(D34,'GERAR COD DE BARRA VALIDADE'!$C$2:$D$4986,2,0)))</f>
        <v/>
      </c>
      <c r="B34" s="335" t="str">
        <f t="shared" si="0"/>
        <v/>
      </c>
      <c r="C34" s="336" t="str">
        <f>IF(D34="","",(VLOOKUP(D34,'GERAR COD DE BARRA VALIDADE'!$A$2:$B$4987,2,0)))</f>
        <v/>
      </c>
      <c r="D34" s="337"/>
      <c r="E34" s="311" t="str">
        <f>IF(AND(G34="Total geral",C34=""),"",IF(AND(G34="Total geral",C34&lt;&gt;""),"EXCESSO",IF(AND(G34="",C34=""),"",IF(AND(G34&lt;&gt;"",C34=""),"FALTA",IF(AND(G34="",C34&lt;&gt;""),"EXCESSO",IF(B34="INVÁLIDO","INVÁLIDO",VLOOKUP(C34,'PLANILHA PROCV CONFERENCIA'!$E$2:$F$500,2,0)))))))</f>
        <v/>
      </c>
      <c r="F34" s="312" t="str">
        <f t="shared" si="1"/>
        <v/>
      </c>
      <c r="G34"/>
      <c r="H34"/>
      <c r="I34"/>
      <c r="J34"/>
      <c r="M34"/>
      <c r="N34"/>
    </row>
    <row r="35" ht="15" spans="1:14">
      <c r="A35" s="334" t="str">
        <f>IF(C35="","",(VLOOKUP(D35,'GERAR COD DE BARRA VALIDADE'!$C$2:$D$4986,2,0)))</f>
        <v/>
      </c>
      <c r="B35" s="335" t="str">
        <f t="shared" si="0"/>
        <v/>
      </c>
      <c r="C35" s="336" t="str">
        <f>IF(D35="","",(VLOOKUP(D35,'GERAR COD DE BARRA VALIDADE'!$A$2:$B$4987,2,0)))</f>
        <v/>
      </c>
      <c r="D35" s="337"/>
      <c r="E35" s="311" t="str">
        <f>IF(AND(G35="Total geral",C35=""),"",IF(AND(G35="Total geral",C35&lt;&gt;""),"EXCESSO",IF(AND(G35="",C35=""),"",IF(AND(G35&lt;&gt;"",C35=""),"FALTA",IF(AND(G35="",C35&lt;&gt;""),"EXCESSO",IF(B35="INVÁLIDO","INVÁLIDO",VLOOKUP(C35,'PLANILHA PROCV CONFERENCIA'!$E$2:$F$500,2,0)))))))</f>
        <v/>
      </c>
      <c r="F35" s="312" t="str">
        <f t="shared" si="1"/>
        <v/>
      </c>
      <c r="G35"/>
      <c r="H35"/>
      <c r="I35"/>
      <c r="J35"/>
      <c r="M35"/>
      <c r="N35"/>
    </row>
    <row r="36" ht="15" spans="1:14">
      <c r="A36" s="334" t="str">
        <f>IF(C36="","",(VLOOKUP(D36,'GERAR COD DE BARRA VALIDADE'!$C$2:$D$4986,2,0)))</f>
        <v/>
      </c>
      <c r="B36" s="335" t="str">
        <f t="shared" si="0"/>
        <v/>
      </c>
      <c r="C36" s="336" t="str">
        <f>IF(D36="","",(VLOOKUP(D36,'GERAR COD DE BARRA VALIDADE'!$A$2:$B$4987,2,0)))</f>
        <v/>
      </c>
      <c r="D36" s="337"/>
      <c r="E36" s="311" t="str">
        <f>IF(AND(G36="Total geral",C36=""),"",IF(AND(G36="Total geral",C36&lt;&gt;""),"EXCESSO",IF(AND(G36="",C36=""),"",IF(AND(G36&lt;&gt;"",C36=""),"FALTA",IF(AND(G36="",C36&lt;&gt;""),"EXCESSO",IF(B36="INVÁLIDO","INVÁLIDO",VLOOKUP(C36,'PLANILHA PROCV CONFERENCIA'!$E$2:$F$500,2,0)))))))</f>
        <v/>
      </c>
      <c r="F36" s="312" t="str">
        <f t="shared" si="1"/>
        <v/>
      </c>
      <c r="G36"/>
      <c r="H36"/>
      <c r="I36"/>
      <c r="J36"/>
      <c r="M36"/>
      <c r="N36"/>
    </row>
    <row r="37" ht="15" spans="1:14">
      <c r="A37" s="334" t="str">
        <f>IF(C37="","",(VLOOKUP(D37,'GERAR COD DE BARRA VALIDADE'!$C$2:$D$4986,2,0)))</f>
        <v/>
      </c>
      <c r="B37" s="335" t="str">
        <f t="shared" si="0"/>
        <v/>
      </c>
      <c r="C37" s="336" t="str">
        <f>IF(D37="","",(VLOOKUP(D37,'GERAR COD DE BARRA VALIDADE'!$A$2:$B$4987,2,0)))</f>
        <v/>
      </c>
      <c r="D37" s="337"/>
      <c r="E37" s="311" t="str">
        <f>IF(AND(G37="Total geral",C37=""),"",IF(AND(G37="Total geral",C37&lt;&gt;""),"EXCESSO",IF(AND(G37="",C37=""),"",IF(AND(G37&lt;&gt;"",C37=""),"FALTA",IF(AND(G37="",C37&lt;&gt;""),"EXCESSO",IF(B37="INVÁLIDO","INVÁLIDO",VLOOKUP(C37,'PLANILHA PROCV CONFERENCIA'!$E$2:$F$500,2,0)))))))</f>
        <v/>
      </c>
      <c r="F37" s="312" t="str">
        <f t="shared" si="1"/>
        <v/>
      </c>
      <c r="G37"/>
      <c r="H37"/>
      <c r="I37"/>
      <c r="J37"/>
      <c r="M37"/>
      <c r="N37"/>
    </row>
    <row r="38" ht="15" spans="1:14">
      <c r="A38" s="334" t="str">
        <f>IF(C38="","",(VLOOKUP(D38,'GERAR COD DE BARRA VALIDADE'!$C$2:$D$4986,2,0)))</f>
        <v/>
      </c>
      <c r="B38" s="335" t="str">
        <f t="shared" si="0"/>
        <v/>
      </c>
      <c r="C38" s="336" t="str">
        <f>IF(D38="","",(VLOOKUP(D38,'GERAR COD DE BARRA VALIDADE'!$A$2:$B$4987,2,0)))</f>
        <v/>
      </c>
      <c r="D38" s="337"/>
      <c r="E38" s="311" t="str">
        <f>IF(AND(G38="Total geral",C38=""),"",IF(AND(G38="Total geral",C38&lt;&gt;""),"EXCESSO",IF(AND(G38="",C38=""),"",IF(AND(G38&lt;&gt;"",C38=""),"FALTA",IF(AND(G38="",C38&lt;&gt;""),"EXCESSO",IF(B38="INVÁLIDO","INVÁLIDO",VLOOKUP(C38,'PLANILHA PROCV CONFERENCIA'!$E$2:$F$500,2,0)))))))</f>
        <v/>
      </c>
      <c r="F38" s="312" t="str">
        <f t="shared" si="1"/>
        <v/>
      </c>
      <c r="G38"/>
      <c r="H38"/>
      <c r="I38"/>
      <c r="J38"/>
      <c r="M38"/>
      <c r="N38"/>
    </row>
    <row r="39" ht="15" spans="1:14">
      <c r="A39" s="334" t="str">
        <f>IF(C39="","",(VLOOKUP(D39,'GERAR COD DE BARRA VALIDADE'!$C$2:$D$4986,2,0)))</f>
        <v/>
      </c>
      <c r="B39" s="335" t="str">
        <f t="shared" si="0"/>
        <v/>
      </c>
      <c r="C39" s="336" t="str">
        <f>IF(D39="","",(VLOOKUP(D39,'GERAR COD DE BARRA VALIDADE'!$A$2:$B$4987,2,0)))</f>
        <v/>
      </c>
      <c r="D39" s="337"/>
      <c r="E39" s="311" t="str">
        <f>IF(AND(G39="Total geral",C39=""),"",IF(AND(G39="Total geral",C39&lt;&gt;""),"EXCESSO",IF(AND(G39="",C39=""),"",IF(AND(G39&lt;&gt;"",C39=""),"FALTA",IF(AND(G39="",C39&lt;&gt;""),"EXCESSO",IF(B39="INVÁLIDO","INVÁLIDO",VLOOKUP(C39,'PLANILHA PROCV CONFERENCIA'!$E$2:$F$500,2,0)))))))</f>
        <v/>
      </c>
      <c r="F39" s="312" t="str">
        <f t="shared" si="1"/>
        <v/>
      </c>
      <c r="G39"/>
      <c r="H39"/>
      <c r="I39"/>
      <c r="J39"/>
      <c r="M39"/>
      <c r="N39"/>
    </row>
    <row r="40" ht="15" spans="1:14">
      <c r="A40" s="334" t="str">
        <f>IF(C40="","",(VLOOKUP(D40,'GERAR COD DE BARRA VALIDADE'!$C$2:$D$4986,2,0)))</f>
        <v/>
      </c>
      <c r="B40" s="335" t="str">
        <f t="shared" si="0"/>
        <v/>
      </c>
      <c r="C40" s="336" t="str">
        <f>IF(D40="","",(VLOOKUP(D40,'GERAR COD DE BARRA VALIDADE'!$A$2:$B$4987,2,0)))</f>
        <v/>
      </c>
      <c r="D40" s="337"/>
      <c r="E40" s="311" t="str">
        <f>IF(AND(G40="Total geral",C40=""),"",IF(AND(G40="Total geral",C40&lt;&gt;""),"EXCESSO",IF(AND(G40="",C40=""),"",IF(AND(G40&lt;&gt;"",C40=""),"FALTA",IF(AND(G40="",C40&lt;&gt;""),"EXCESSO",IF(B40="INVÁLIDO","INVÁLIDO",VLOOKUP(C40,'PLANILHA PROCV CONFERENCIA'!$E$2:$F$500,2,0)))))))</f>
        <v/>
      </c>
      <c r="F40" s="312" t="str">
        <f t="shared" si="1"/>
        <v/>
      </c>
      <c r="G40"/>
      <c r="H40"/>
      <c r="I40"/>
      <c r="J40"/>
      <c r="M40"/>
      <c r="N40"/>
    </row>
    <row r="41" ht="15" spans="1:14">
      <c r="A41" s="334" t="str">
        <f>IF(C41="","",(VLOOKUP(D41,'GERAR COD DE BARRA VALIDADE'!$C$2:$D$4986,2,0)))</f>
        <v/>
      </c>
      <c r="B41" s="335" t="str">
        <f t="shared" si="0"/>
        <v/>
      </c>
      <c r="C41" s="336" t="str">
        <f>IF(D41="","",(VLOOKUP(D41,'GERAR COD DE BARRA VALIDADE'!$A$2:$B$4987,2,0)))</f>
        <v/>
      </c>
      <c r="D41" s="337"/>
      <c r="E41" s="311" t="str">
        <f>IF(AND(G41="Total geral",C41=""),"",IF(AND(G41="Total geral",C41&lt;&gt;""),"EXCESSO",IF(AND(G41="",C41=""),"",IF(AND(G41&lt;&gt;"",C41=""),"FALTA",IF(AND(G41="",C41&lt;&gt;""),"EXCESSO",IF(B41="INVÁLIDO","INVÁLIDO",VLOOKUP(C41,'PLANILHA PROCV CONFERENCIA'!$E$2:$F$500,2,0)))))))</f>
        <v/>
      </c>
      <c r="F41" s="312" t="str">
        <f t="shared" si="1"/>
        <v/>
      </c>
      <c r="G41"/>
      <c r="H41"/>
      <c r="I41"/>
      <c r="J41"/>
      <c r="M41"/>
      <c r="N41"/>
    </row>
    <row r="42" ht="15" spans="1:14">
      <c r="A42" s="334" t="str">
        <f>IF(C42="","",(VLOOKUP(D42,'GERAR COD DE BARRA VALIDADE'!$C$2:$D$4986,2,0)))</f>
        <v/>
      </c>
      <c r="B42" s="335" t="str">
        <f t="shared" si="0"/>
        <v/>
      </c>
      <c r="C42" s="336" t="str">
        <f>IF(D42="","",(VLOOKUP(D42,'GERAR COD DE BARRA VALIDADE'!$A$2:$B$4987,2,0)))</f>
        <v/>
      </c>
      <c r="D42" s="337"/>
      <c r="E42" s="311" t="str">
        <f>IF(AND(G42="Total geral",C42=""),"",IF(AND(G42="Total geral",C42&lt;&gt;""),"EXCESSO",IF(AND(G42="",C42=""),"",IF(AND(G42&lt;&gt;"",C42=""),"FALTA",IF(AND(G42="",C42&lt;&gt;""),"EXCESSO",IF(B42="INVÁLIDO","INVÁLIDO",VLOOKUP(C42,'PLANILHA PROCV CONFERENCIA'!$E$2:$F$500,2,0)))))))</f>
        <v/>
      </c>
      <c r="F42" s="312" t="str">
        <f t="shared" si="1"/>
        <v/>
      </c>
      <c r="G42"/>
      <c r="H42"/>
      <c r="I42"/>
      <c r="J42"/>
      <c r="M42"/>
      <c r="N42"/>
    </row>
    <row r="43" ht="15" spans="1:14">
      <c r="A43" s="334" t="str">
        <f>IF(C43="","",(VLOOKUP(D43,'GERAR COD DE BARRA VALIDADE'!$C$2:$D$4986,2,0)))</f>
        <v/>
      </c>
      <c r="B43" s="335" t="str">
        <f t="shared" si="0"/>
        <v/>
      </c>
      <c r="C43" s="336" t="str">
        <f>IF(D43="","",(VLOOKUP(D43,'GERAR COD DE BARRA VALIDADE'!$A$2:$B$4987,2,0)))</f>
        <v/>
      </c>
      <c r="D43" s="337"/>
      <c r="E43" s="311" t="str">
        <f>IF(AND(G43="Total geral",C43=""),"",IF(AND(G43="Total geral",C43&lt;&gt;""),"EXCESSO",IF(AND(G43="",C43=""),"",IF(AND(G43&lt;&gt;"",C43=""),"FALTA",IF(AND(G43="",C43&lt;&gt;""),"EXCESSO",IF(B43="INVÁLIDO","INVÁLIDO",VLOOKUP(C43,'PLANILHA PROCV CONFERENCIA'!$E$2:$F$500,2,0)))))))</f>
        <v/>
      </c>
      <c r="F43" s="312" t="str">
        <f t="shared" si="1"/>
        <v/>
      </c>
      <c r="G43"/>
      <c r="H43"/>
      <c r="I43"/>
      <c r="J43"/>
      <c r="M43"/>
      <c r="N43"/>
    </row>
    <row r="44" ht="15" spans="1:14">
      <c r="A44" s="334" t="str">
        <f>IF(C44="","",(VLOOKUP(D44,'GERAR COD DE BARRA VALIDADE'!$C$2:$D$4986,2,0)))</f>
        <v/>
      </c>
      <c r="B44" s="335" t="str">
        <f t="shared" si="0"/>
        <v/>
      </c>
      <c r="C44" s="336" t="str">
        <f>IF(D44="","",(VLOOKUP(D44,'GERAR COD DE BARRA VALIDADE'!$A$2:$B$4987,2,0)))</f>
        <v/>
      </c>
      <c r="D44" s="337"/>
      <c r="E44" s="311" t="str">
        <f>IF(AND(G44="Total geral",C44=""),"",IF(AND(G44="Total geral",C44&lt;&gt;""),"EXCESSO",IF(AND(G44="",C44=""),"",IF(AND(G44&lt;&gt;"",C44=""),"FALTA",IF(AND(G44="",C44&lt;&gt;""),"EXCESSO",IF(B44="INVÁLIDO","INVÁLIDO",VLOOKUP(C44,'PLANILHA PROCV CONFERENCIA'!$E$2:$F$500,2,0)))))))</f>
        <v/>
      </c>
      <c r="F44" s="312" t="str">
        <f t="shared" si="1"/>
        <v/>
      </c>
      <c r="G44"/>
      <c r="H44"/>
      <c r="I44"/>
      <c r="J44"/>
      <c r="M44"/>
      <c r="N44"/>
    </row>
    <row r="45" ht="15" spans="1:14">
      <c r="A45" s="334" t="str">
        <f>IF(C45="","",(VLOOKUP(D45,'GERAR COD DE BARRA VALIDADE'!$C$2:$D$4986,2,0)))</f>
        <v/>
      </c>
      <c r="B45" s="335" t="str">
        <f t="shared" si="0"/>
        <v/>
      </c>
      <c r="C45" s="336" t="str">
        <f>IF(D45="","",(VLOOKUP(D45,'GERAR COD DE BARRA VALIDADE'!$A$2:$B$4987,2,0)))</f>
        <v/>
      </c>
      <c r="D45" s="337"/>
      <c r="E45" s="311" t="str">
        <f>IF(AND(G45="Total geral",C45=""),"",IF(AND(G45="Total geral",C45&lt;&gt;""),"EXCESSO",IF(AND(G45="",C45=""),"",IF(AND(G45&lt;&gt;"",C45=""),"FALTA",IF(AND(G45="",C45&lt;&gt;""),"EXCESSO",IF(B45="INVÁLIDO","INVÁLIDO",VLOOKUP(C45,'PLANILHA PROCV CONFERENCIA'!$E$2:$F$500,2,0)))))))</f>
        <v/>
      </c>
      <c r="F45" s="312" t="str">
        <f t="shared" si="1"/>
        <v/>
      </c>
      <c r="G45"/>
      <c r="H45"/>
      <c r="I45"/>
      <c r="J45"/>
      <c r="M45"/>
      <c r="N45"/>
    </row>
    <row r="46" ht="15" spans="1:14">
      <c r="A46" s="334" t="str">
        <f>IF(C46="","",(VLOOKUP(D46,'GERAR COD DE BARRA VALIDADE'!$C$2:$D$4986,2,0)))</f>
        <v/>
      </c>
      <c r="B46" s="335" t="str">
        <f t="shared" si="0"/>
        <v/>
      </c>
      <c r="C46" s="336" t="str">
        <f>IF(D46="","",(VLOOKUP(D46,'GERAR COD DE BARRA VALIDADE'!$A$2:$B$4987,2,0)))</f>
        <v/>
      </c>
      <c r="D46" s="337"/>
      <c r="E46" s="311" t="str">
        <f>IF(AND(G46="Total geral",C46=""),"",IF(AND(G46="Total geral",C46&lt;&gt;""),"EXCESSO",IF(AND(G46="",C46=""),"",IF(AND(G46&lt;&gt;"",C46=""),"FALTA",IF(AND(G46="",C46&lt;&gt;""),"EXCESSO",IF(B46="INVÁLIDO","INVÁLIDO",VLOOKUP(C46,'PLANILHA PROCV CONFERENCIA'!$E$2:$F$500,2,0)))))))</f>
        <v/>
      </c>
      <c r="F46" s="312" t="str">
        <f t="shared" si="1"/>
        <v/>
      </c>
      <c r="G46"/>
      <c r="H46"/>
      <c r="I46"/>
      <c r="J46"/>
      <c r="M46"/>
      <c r="N46"/>
    </row>
    <row r="47" ht="23.25" spans="1:14">
      <c r="A47" s="334" t="str">
        <f>IF(C47="","",(VLOOKUP(D47,'GERAR COD DE BARRA VALIDADE'!$C$2:$D$4986,2,0)))</f>
        <v/>
      </c>
      <c r="B47" s="335" t="str">
        <f t="shared" si="0"/>
        <v/>
      </c>
      <c r="C47" s="336" t="str">
        <f>IF(D47="","",(VLOOKUP(D47,'GERAR COD DE BARRA VALIDADE'!$A$2:$B$4987,2,0)))</f>
        <v/>
      </c>
      <c r="D47" s="337"/>
      <c r="E47" s="383" t="str">
        <f>IF(AND(G47="Total geral",C47=""),"",IF(AND(G47="Total geral",C47&lt;&gt;""),"EXCESSO",IF(AND(G47="",C47=""),"",IF(AND(G47&lt;&gt;"",C47=""),"FALTA",IF(AND(G47="",C47&lt;&gt;""),"EXCESSO",IF(B47="INVÁLIDO","INVÁLIDO",VLOOKUP(C47,'PLANILHA PROCV CONFERENCIA'!$E$2:$F$500,2,0)))))))</f>
        <v/>
      </c>
      <c r="F47" s="312" t="str">
        <f t="shared" si="1"/>
        <v/>
      </c>
      <c r="G47"/>
      <c r="H47"/>
      <c r="I47"/>
      <c r="J47"/>
      <c r="M47"/>
      <c r="N47"/>
    </row>
    <row r="48" ht="15" spans="1:14">
      <c r="A48" s="334" t="str">
        <f>IF(C48="","",(VLOOKUP(D48,'GERAR COD DE BARRA VALIDADE'!$C$2:$D$4986,2,0)))</f>
        <v/>
      </c>
      <c r="B48" s="335" t="str">
        <f t="shared" si="0"/>
        <v/>
      </c>
      <c r="C48" s="336" t="str">
        <f>IF(D48="","",(VLOOKUP(D48,'GERAR COD DE BARRA VALIDADE'!$A$2:$B$4987,2,0)))</f>
        <v/>
      </c>
      <c r="D48" s="337"/>
      <c r="E48" s="311" t="str">
        <f>IF(AND(G48="Total geral",C48=""),"",IF(AND(G48="Total geral",C48&lt;&gt;""),"EXCESSO",IF(AND(G48="",C48=""),"",IF(AND(G48&lt;&gt;"",C48=""),"FALTA",IF(AND(G48="",C48&lt;&gt;""),"EXCESSO",IF(B48="INVÁLIDO","INVÁLIDO",VLOOKUP(C48,'PLANILHA PROCV CONFERENCIA'!$E$2:$F$500,2,0)))))))</f>
        <v/>
      </c>
      <c r="F48" s="312" t="str">
        <f t="shared" si="1"/>
        <v/>
      </c>
      <c r="G48"/>
      <c r="H48"/>
      <c r="I48"/>
      <c r="J48"/>
      <c r="M48"/>
      <c r="N48"/>
    </row>
    <row r="49" ht="15" spans="1:14">
      <c r="A49" s="334" t="str">
        <f>IF(C49="","",(VLOOKUP(D49,'GERAR COD DE BARRA VALIDADE'!$C$2:$D$4986,2,0)))</f>
        <v/>
      </c>
      <c r="B49" s="335" t="str">
        <f t="shared" si="0"/>
        <v/>
      </c>
      <c r="C49" s="336" t="str">
        <f>IF(D49="","",(VLOOKUP(D49,'GERAR COD DE BARRA VALIDADE'!$A$2:$B$4987,2,0)))</f>
        <v/>
      </c>
      <c r="D49" s="337"/>
      <c r="E49" s="311" t="str">
        <f>IF(AND(G49="Total geral",C49=""),"",IF(AND(G49="Total geral",C49&lt;&gt;""),"EXCESSO",IF(AND(G49="",C49=""),"",IF(AND(G49&lt;&gt;"",C49=""),"FALTA",IF(AND(G49="",C49&lt;&gt;""),"EXCESSO",IF(B49="INVÁLIDO","INVÁLIDO",VLOOKUP(C49,'PLANILHA PROCV CONFERENCIA'!$E$2:$F$500,2,0)))))))</f>
        <v/>
      </c>
      <c r="F49" s="312" t="str">
        <f t="shared" si="1"/>
        <v/>
      </c>
      <c r="G49"/>
      <c r="H49"/>
      <c r="I49"/>
      <c r="J49"/>
      <c r="M49"/>
      <c r="N49"/>
    </row>
    <row r="50" ht="15" spans="1:14">
      <c r="A50" s="334" t="str">
        <f>IF(C50="","",(VLOOKUP(D50,'GERAR COD DE BARRA VALIDADE'!$C$2:$D$4986,2,0)))</f>
        <v/>
      </c>
      <c r="B50" s="335" t="str">
        <f t="shared" si="0"/>
        <v/>
      </c>
      <c r="C50" s="336" t="str">
        <f>IF(D50="","",(VLOOKUP(D50,'GERAR COD DE BARRA VALIDADE'!$A$2:$B$4987,2,0)))</f>
        <v/>
      </c>
      <c r="D50" s="337"/>
      <c r="E50" s="311" t="str">
        <f>IF(AND(G50="Total geral",C50=""),"",IF(AND(G50="Total geral",C50&lt;&gt;""),"EXCESSO",IF(AND(G50="",C50=""),"",IF(AND(G50&lt;&gt;"",C50=""),"FALTA",IF(AND(G50="",C50&lt;&gt;""),"EXCESSO",IF(B50="INVÁLIDO","INVÁLIDO",VLOOKUP(C50,'PLANILHA PROCV CONFERENCIA'!$E$2:$F$500,2,0)))))))</f>
        <v/>
      </c>
      <c r="F50" s="312" t="str">
        <f t="shared" si="1"/>
        <v/>
      </c>
      <c r="G50"/>
      <c r="H50"/>
      <c r="I50"/>
      <c r="J50"/>
      <c r="M50"/>
      <c r="N50"/>
    </row>
    <row r="51" ht="15" spans="1:14">
      <c r="A51" s="334" t="str">
        <f>IF(C51="","",(VLOOKUP(D51,'GERAR COD DE BARRA VALIDADE'!$C$2:$D$4986,2,0)))</f>
        <v/>
      </c>
      <c r="B51" s="335" t="str">
        <f t="shared" si="0"/>
        <v/>
      </c>
      <c r="C51" s="336" t="str">
        <f>IF(D51="","",(VLOOKUP(D51,'GERAR COD DE BARRA VALIDADE'!$A$2:$B$4987,2,0)))</f>
        <v/>
      </c>
      <c r="D51" s="337"/>
      <c r="E51" s="311" t="str">
        <f>IF(AND(G51="Total geral",C51=""),"",IF(AND(G51="Total geral",C51&lt;&gt;""),"EXCESSO",IF(AND(G51="",C51=""),"",IF(AND(G51&lt;&gt;"",C51=""),"FALTA",IF(AND(G51="",C51&lt;&gt;""),"EXCESSO",IF(B51="INVÁLIDO","INVÁLIDO",VLOOKUP(C51,'PLANILHA PROCV CONFERENCIA'!$E$2:$F$500,2,0)))))))</f>
        <v/>
      </c>
      <c r="F51" s="312" t="str">
        <f t="shared" si="1"/>
        <v/>
      </c>
      <c r="G51"/>
      <c r="H51"/>
      <c r="I51"/>
      <c r="J51"/>
      <c r="M51"/>
      <c r="N51"/>
    </row>
    <row r="52" ht="15.75" spans="1:14">
      <c r="A52" s="340" t="str">
        <f>IF(C52="","",(VLOOKUP(D52,'GERAR COD DE BARRA VALIDADE'!$C$2:$D$4986,2,0)))</f>
        <v/>
      </c>
      <c r="B52" s="341" t="str">
        <f t="shared" si="0"/>
        <v/>
      </c>
      <c r="C52" s="342" t="str">
        <f>IF(D52="","",(VLOOKUP(D52,'GERAR COD DE BARRA VALIDADE'!$A$2:$B$4987,2,0)))</f>
        <v/>
      </c>
      <c r="D52" s="343"/>
      <c r="E52" s="311" t="str">
        <f>IF(AND(G52="Total geral",C52=""),"",IF(AND(G52="Total geral",C52&lt;&gt;""),"EXCESSO",IF(AND(G52="",C52=""),"",IF(AND(G52&lt;&gt;"",C52=""),"FALTA",IF(AND(G52="",C52&lt;&gt;""),"EXCESSO",IF(B52="INVÁLIDO","INVÁLIDO",VLOOKUP(C52,'PLANILHA PROCV CONFERENCIA'!$E$2:$F$500,2,0)))))))</f>
        <v/>
      </c>
      <c r="F52" s="312" t="str">
        <f t="shared" si="1"/>
        <v/>
      </c>
      <c r="G52"/>
      <c r="H52"/>
      <c r="I52"/>
      <c r="J52"/>
      <c r="M52"/>
      <c r="N52"/>
    </row>
    <row r="53" ht="15" spans="1:14">
      <c r="A53" s="344" t="s">
        <v>19</v>
      </c>
      <c r="B53" s="345"/>
      <c r="C53" s="346"/>
      <c r="D53" s="347"/>
      <c r="E53" s="349"/>
      <c r="F53" s="348"/>
      <c r="G53" s="316"/>
      <c r="H53" s="316"/>
      <c r="I53" s="354"/>
      <c r="J53"/>
      <c r="K53"/>
      <c r="M53"/>
      <c r="N53"/>
    </row>
    <row r="54" ht="15.75" spans="1:14">
      <c r="A54" s="350" t="s">
        <v>20</v>
      </c>
      <c r="B54" s="384"/>
      <c r="C54" s="385"/>
      <c r="D54" s="386"/>
      <c r="E54" s="353"/>
      <c r="F54" s="351"/>
      <c r="G54" s="319"/>
      <c r="H54" s="319"/>
      <c r="I54" s="357"/>
      <c r="J54"/>
      <c r="K54"/>
      <c r="M54"/>
      <c r="N54"/>
    </row>
    <row r="55" ht="15.75" spans="2:14">
      <c r="B55" s="387"/>
      <c r="C55" s="313"/>
      <c r="D55" s="388"/>
      <c r="E55" s="312"/>
      <c r="G55"/>
      <c r="H55"/>
      <c r="I55"/>
      <c r="J55"/>
      <c r="K55"/>
      <c r="M55"/>
      <c r="N55"/>
    </row>
    <row r="56" ht="15" spans="1:14">
      <c r="A56" s="344" t="s">
        <v>21</v>
      </c>
      <c r="B56" s="345"/>
      <c r="C56" s="346"/>
      <c r="D56" s="347"/>
      <c r="E56" s="349"/>
      <c r="F56" s="348"/>
      <c r="G56" s="316"/>
      <c r="H56" s="316"/>
      <c r="I56" s="354"/>
      <c r="J56"/>
      <c r="K56"/>
      <c r="M56"/>
      <c r="N56"/>
    </row>
    <row r="57" ht="15.75" spans="1:14">
      <c r="A57" s="350" t="s">
        <v>22</v>
      </c>
      <c r="B57" s="351"/>
      <c r="C57" s="351"/>
      <c r="D57" s="351"/>
      <c r="E57" s="351"/>
      <c r="F57" s="351"/>
      <c r="G57" s="319"/>
      <c r="H57" s="319"/>
      <c r="I57" s="357"/>
      <c r="J57"/>
      <c r="K57"/>
      <c r="M57"/>
      <c r="N57"/>
    </row>
    <row r="58" ht="15.75" spans="6:14">
      <c r="F58"/>
      <c r="G58"/>
      <c r="H58"/>
      <c r="I58"/>
      <c r="J58"/>
      <c r="K58"/>
      <c r="M58"/>
      <c r="N58"/>
    </row>
    <row r="59" ht="15" spans="1:14">
      <c r="A59" s="344" t="s">
        <v>30</v>
      </c>
      <c r="B59" s="348"/>
      <c r="C59" s="348"/>
      <c r="D59" s="348"/>
      <c r="E59" s="348"/>
      <c r="F59" s="348"/>
      <c r="G59" s="316"/>
      <c r="H59" s="316"/>
      <c r="I59" s="354"/>
      <c r="J59"/>
      <c r="K59"/>
      <c r="M59"/>
      <c r="N59"/>
    </row>
    <row r="60" ht="15" spans="1:14">
      <c r="A60" s="352"/>
      <c r="G60"/>
      <c r="H60"/>
      <c r="I60" s="356"/>
      <c r="J60"/>
      <c r="K60"/>
      <c r="M60"/>
      <c r="N60"/>
    </row>
    <row r="61" ht="15.75" spans="1:14">
      <c r="A61" s="350" t="s">
        <v>24</v>
      </c>
      <c r="B61" s="351"/>
      <c r="C61" s="351"/>
      <c r="D61" s="351"/>
      <c r="E61" s="351"/>
      <c r="F61" s="351"/>
      <c r="G61" s="319"/>
      <c r="H61" s="319"/>
      <c r="I61" s="357"/>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5:14">
      <c r="E96"/>
      <c r="G96"/>
      <c r="H96"/>
      <c r="I96"/>
      <c r="J96"/>
      <c r="K96"/>
      <c r="M96"/>
      <c r="N96"/>
    </row>
    <row r="97" ht="15" spans="5:14">
      <c r="E97"/>
      <c r="G97"/>
      <c r="H97"/>
      <c r="I97"/>
      <c r="J97"/>
      <c r="K97"/>
      <c r="M97"/>
      <c r="N97"/>
    </row>
    <row r="98" ht="15" spans="5:14">
      <c r="E98"/>
      <c r="G98"/>
      <c r="H98"/>
      <c r="I98"/>
      <c r="J98"/>
      <c r="K98"/>
      <c r="M98"/>
      <c r="N98"/>
    </row>
    <row r="99" ht="15" spans="5:14">
      <c r="E99"/>
      <c r="G99"/>
      <c r="H99"/>
      <c r="I99"/>
      <c r="J99"/>
      <c r="K99"/>
      <c r="M99"/>
      <c r="N99"/>
    </row>
    <row r="100" ht="15" spans="5:14">
      <c r="E100"/>
      <c r="G100"/>
      <c r="H100"/>
      <c r="I100"/>
      <c r="J100"/>
      <c r="K100"/>
      <c r="M100"/>
      <c r="N100"/>
    </row>
    <row r="101" ht="15" spans="5:14">
      <c r="E101"/>
      <c r="G101"/>
      <c r="H101"/>
      <c r="I101"/>
      <c r="J101"/>
      <c r="K101"/>
      <c r="M101"/>
      <c r="N101"/>
    </row>
    <row r="102" ht="15" spans="5:14">
      <c r="E102"/>
      <c r="G102"/>
      <c r="H102"/>
      <c r="I102"/>
      <c r="J102"/>
      <c r="K102"/>
      <c r="M102"/>
      <c r="N102"/>
    </row>
    <row r="103" ht="15" spans="5:14">
      <c r="E103"/>
      <c r="G103"/>
      <c r="H103"/>
      <c r="I103"/>
      <c r="J103"/>
      <c r="K103"/>
      <c r="M103"/>
      <c r="N103"/>
    </row>
    <row r="104" ht="15" spans="5:14">
      <c r="E104"/>
      <c r="G104"/>
      <c r="H104"/>
      <c r="I104"/>
      <c r="J104"/>
      <c r="K104"/>
      <c r="M104"/>
      <c r="N104"/>
    </row>
    <row r="105" ht="15" spans="5:14">
      <c r="E105"/>
      <c r="G105"/>
      <c r="H105"/>
      <c r="I105"/>
      <c r="J105"/>
      <c r="K105"/>
      <c r="M105"/>
      <c r="N105"/>
    </row>
    <row r="106" ht="15" spans="5:14">
      <c r="E106"/>
      <c r="G106"/>
      <c r="H106"/>
      <c r="I106"/>
      <c r="J106"/>
      <c r="K106"/>
      <c r="M106"/>
      <c r="N106"/>
    </row>
    <row r="107" ht="15" spans="5:14">
      <c r="E107"/>
      <c r="G107"/>
      <c r="H107"/>
      <c r="I107"/>
      <c r="J107"/>
      <c r="K107"/>
      <c r="M107"/>
      <c r="N107"/>
    </row>
    <row r="108" ht="15" spans="5:14">
      <c r="E108"/>
      <c r="G108"/>
      <c r="H108"/>
      <c r="I108"/>
      <c r="J108"/>
      <c r="K108"/>
      <c r="M108"/>
      <c r="N108"/>
    </row>
    <row r="109" ht="15" spans="5:14">
      <c r="E109"/>
      <c r="G109"/>
      <c r="H109"/>
      <c r="I109"/>
      <c r="J109"/>
      <c r="K109"/>
      <c r="M109"/>
      <c r="N109"/>
    </row>
    <row r="110" ht="15" spans="5:14">
      <c r="E110"/>
      <c r="G110"/>
      <c r="H110"/>
      <c r="I110"/>
      <c r="J110"/>
      <c r="K110"/>
      <c r="M110"/>
      <c r="N110"/>
    </row>
    <row r="111" ht="15" spans="5:14">
      <c r="E111"/>
      <c r="G111"/>
      <c r="H111"/>
      <c r="I111"/>
      <c r="J111"/>
      <c r="K111"/>
      <c r="M111"/>
      <c r="N111"/>
    </row>
    <row r="112" ht="15" spans="5:14">
      <c r="E112"/>
      <c r="G112"/>
      <c r="H112"/>
      <c r="I112"/>
      <c r="J112"/>
      <c r="K112"/>
      <c r="M112"/>
      <c r="N112"/>
    </row>
    <row r="113" ht="15" spans="5:14">
      <c r="E113"/>
      <c r="G113"/>
      <c r="H113"/>
      <c r="I113"/>
      <c r="J113"/>
      <c r="K113"/>
      <c r="M113"/>
      <c r="N113"/>
    </row>
    <row r="114" ht="15" spans="5:14">
      <c r="E114"/>
      <c r="G114"/>
      <c r="H114"/>
      <c r="I114"/>
      <c r="J114"/>
      <c r="K114"/>
      <c r="M114"/>
      <c r="N114"/>
    </row>
    <row r="115" ht="15" spans="5:14">
      <c r="E115"/>
      <c r="G115"/>
      <c r="H115"/>
      <c r="I115"/>
      <c r="J115"/>
      <c r="K115"/>
      <c r="M115"/>
      <c r="N115"/>
    </row>
    <row r="116" ht="15" spans="5:14">
      <c r="E116"/>
      <c r="G116"/>
      <c r="H116"/>
      <c r="I116"/>
      <c r="J116"/>
      <c r="K116"/>
      <c r="M116"/>
      <c r="N116"/>
    </row>
    <row r="117" ht="15" spans="5:14">
      <c r="E117"/>
      <c r="G117"/>
      <c r="H117"/>
      <c r="I117"/>
      <c r="J117"/>
      <c r="K117"/>
      <c r="M117"/>
      <c r="N117"/>
    </row>
    <row r="118" ht="15" spans="5:14">
      <c r="E118"/>
      <c r="G118"/>
      <c r="H118"/>
      <c r="I118"/>
      <c r="J118"/>
      <c r="K118"/>
      <c r="M118"/>
      <c r="N118"/>
    </row>
    <row r="119" ht="15" spans="5:14">
      <c r="E119"/>
      <c r="G119"/>
      <c r="H119"/>
      <c r="I119"/>
      <c r="J119"/>
      <c r="K119"/>
      <c r="M119"/>
      <c r="N119"/>
    </row>
    <row r="120" ht="15" spans="5:14">
      <c r="E120"/>
      <c r="G120"/>
      <c r="H120"/>
      <c r="I120"/>
      <c r="J120"/>
      <c r="K120"/>
      <c r="M120"/>
      <c r="N120"/>
    </row>
    <row r="121" ht="15" spans="5:14">
      <c r="E121"/>
      <c r="G121"/>
      <c r="H121"/>
      <c r="I121"/>
      <c r="J121"/>
      <c r="K121"/>
      <c r="M121"/>
      <c r="N121"/>
    </row>
    <row r="122" ht="15" spans="5:14">
      <c r="E122"/>
      <c r="G122"/>
      <c r="H122"/>
      <c r="I122"/>
      <c r="J122"/>
      <c r="K122"/>
      <c r="M122"/>
      <c r="N122"/>
    </row>
    <row r="123" ht="15" spans="5:14">
      <c r="E123"/>
      <c r="G123"/>
      <c r="H123"/>
      <c r="I123"/>
      <c r="J123"/>
      <c r="K123"/>
      <c r="M123"/>
      <c r="N123"/>
    </row>
    <row r="124" ht="15" spans="5:14">
      <c r="E124"/>
      <c r="G124"/>
      <c r="H124"/>
      <c r="I124"/>
      <c r="J124"/>
      <c r="K124"/>
      <c r="M124"/>
      <c r="N124"/>
    </row>
    <row r="125" ht="15" spans="5:14">
      <c r="E125"/>
      <c r="G125"/>
      <c r="H125"/>
      <c r="I125"/>
      <c r="J125"/>
      <c r="K125"/>
      <c r="M125"/>
      <c r="N125"/>
    </row>
    <row r="126" ht="15" spans="5:14">
      <c r="E126"/>
      <c r="G126"/>
      <c r="H126"/>
      <c r="I126"/>
      <c r="J126"/>
      <c r="K126"/>
      <c r="M126"/>
      <c r="N126"/>
    </row>
    <row r="127" ht="15" spans="5:14">
      <c r="E127"/>
      <c r="G127"/>
      <c r="H127"/>
      <c r="I127"/>
      <c r="J127"/>
      <c r="K127"/>
      <c r="M127"/>
      <c r="N127"/>
    </row>
    <row r="128" ht="15" spans="5:14">
      <c r="E128"/>
      <c r="G128"/>
      <c r="H128"/>
      <c r="I128"/>
      <c r="J128"/>
      <c r="K128"/>
      <c r="M128"/>
      <c r="N128"/>
    </row>
    <row r="129" ht="15" spans="5:14">
      <c r="E129"/>
      <c r="G129"/>
      <c r="H129"/>
      <c r="I129"/>
      <c r="J129"/>
      <c r="K129"/>
      <c r="M129"/>
      <c r="N129"/>
    </row>
    <row r="130" ht="15" spans="5:14">
      <c r="E130"/>
      <c r="G130"/>
      <c r="H130"/>
      <c r="I130"/>
      <c r="J130"/>
      <c r="K130"/>
      <c r="M130"/>
      <c r="N130"/>
    </row>
    <row r="131" ht="15" spans="5:14">
      <c r="E131"/>
      <c r="G131"/>
      <c r="H131"/>
      <c r="I131"/>
      <c r="J131"/>
      <c r="K131"/>
      <c r="M131"/>
      <c r="N131"/>
    </row>
    <row r="132" ht="15" spans="5:14">
      <c r="E132"/>
      <c r="G132"/>
      <c r="H132"/>
      <c r="I132"/>
      <c r="J132"/>
      <c r="K132"/>
      <c r="M132"/>
      <c r="N132"/>
    </row>
    <row r="133" ht="15" spans="5:14">
      <c r="E133"/>
      <c r="G133"/>
      <c r="H133"/>
      <c r="I133"/>
      <c r="J133"/>
      <c r="K133"/>
      <c r="M133"/>
      <c r="N133"/>
    </row>
    <row r="134" ht="15" spans="5:14">
      <c r="E134"/>
      <c r="G134"/>
      <c r="H134"/>
      <c r="I134"/>
      <c r="J134"/>
      <c r="K134"/>
      <c r="M134"/>
      <c r="N134"/>
    </row>
    <row r="135" ht="15" spans="5:14">
      <c r="E135"/>
      <c r="G135"/>
      <c r="H135"/>
      <c r="I135"/>
      <c r="J135"/>
      <c r="K135"/>
      <c r="M135"/>
      <c r="N135"/>
    </row>
    <row r="136" ht="15" spans="5:14">
      <c r="E136"/>
      <c r="G136"/>
      <c r="H136"/>
      <c r="I136"/>
      <c r="J136"/>
      <c r="K136"/>
      <c r="M136"/>
      <c r="N136"/>
    </row>
    <row r="137" ht="15" spans="5:14">
      <c r="E137"/>
      <c r="G137"/>
      <c r="H137"/>
      <c r="I137"/>
      <c r="J137"/>
      <c r="K137"/>
      <c r="M137"/>
      <c r="N137"/>
    </row>
    <row r="138" ht="15" spans="5:14">
      <c r="E138"/>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4" stopIfTrue="1" operator="lessThan">
      <formula>$A$6</formula>
    </cfRule>
  </conditionalFormatting>
  <conditionalFormatting sqref="J1:J2">
    <cfRule type="containsText" dxfId="21" priority="11" stopIfTrue="1" operator="between" text="DOCUMENTOS DENTRO DO ENVELOPE DE HABILITAÇÃO">
      <formula>NOT(ISERROR(SEARCH("DOCUMENTOS DENTRO DO ENVELOPE DE HABILITAÇÃO",J1)))</formula>
    </cfRule>
    <cfRule type="containsText" dxfId="22" priority="12" stopIfTrue="1" operator="between" text="NÃO CONFERE COM LEITURA">
      <formula>NOT(ISERROR(SEARCH("NÃO CONFERE COM LEITURA",J1)))</formula>
    </cfRule>
  </conditionalFormatting>
  <conditionalFormatting sqref="A1:I3">
    <cfRule type="containsText" dxfId="26" priority="2" stopIfTrue="1" operator="between" text="DOCUMENTOS DENTRO DO ENVELOPE DE PROPOSTA">
      <formula>NOT(ISERROR(SEARCH("DOCUMENTOS DENTRO DO ENVELOPE DE PROPOSTA",A1)))</formula>
    </cfRule>
    <cfRule type="containsText" dxfId="24" priority="3" stopIfTrue="1" operator="between" text="ERRO - NÃO CONFERE COM LEITURA">
      <formula>NOT(ISERROR(SEARCH("ERRO - NÃO CONFERE COM LEITURA",A1)))</formula>
    </cfRule>
  </conditionalFormatting>
  <conditionalFormatting sqref="B9:B56;K184:K65536;K1:K7">
    <cfRule type="containsText" dxfId="16" priority="5" stopIfTrue="1" operator="between" text="INVÁLIDO">
      <formula>NOT(ISERROR(SEARCH("INVÁLIDO",B1)))</formula>
    </cfRule>
  </conditionalFormatting>
  <conditionalFormatting sqref="G58:G65536;G56;F10:F52;E53:E56;G4:G5">
    <cfRule type="containsText" dxfId="25" priority="16" stopIfTrue="1" operator="between" text="OK">
      <formula>NOT(ISERROR(SEARCH("OK",E4)))</formula>
    </cfRule>
  </conditionalFormatting>
  <conditionalFormatting sqref="E58:E95;F53:F56;F96:F65536;L4:L7;E9:E52">
    <cfRule type="containsText" dxfId="15" priority="6" stopIfTrue="1" operator="between" text="OK">
      <formula>NOT(ISERROR(SEARCH("OK",E4)))</formula>
    </cfRule>
    <cfRule type="containsText" dxfId="16" priority="7" stopIfTrue="1" operator="between" text="FALTA">
      <formula>NOT(ISERROR(SEARCH("FALTA",E4)))</formula>
    </cfRule>
  </conditionalFormatting>
  <conditionalFormatting sqref="C6;D5:G5">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F10:F52">
    <cfRule type="containsText" dxfId="17" priority="8" stopIfTrue="1" operator="between" text="EXCESSO">
      <formula>NOT(ISERROR(SEARCH("EXCESSO",E10)))</formula>
    </cfRule>
  </conditionalFormatting>
  <dataValidations count="1">
    <dataValidation type="custom" allowBlank="1" showInputMessage="1" showErrorMessage="1" sqref="D10:D168">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3"/>
  <dimension ref="A1:O183"/>
  <sheetViews>
    <sheetView showGridLines="0" workbookViewId="0">
      <selection activeCell="D41" sqref="D41"/>
    </sheetView>
  </sheetViews>
  <sheetFormatPr defaultColWidth="9" defaultRowHeight="12.75"/>
  <cols>
    <col min="1" max="1" width="10.8571428571429" style="311" customWidth="1"/>
    <col min="2" max="2" width="9.14285714285714" style="311"/>
    <col min="3" max="3" width="28.4285714285714" style="311" customWidth="1"/>
    <col min="4" max="4" width="4.71428571428571" style="311" customWidth="1"/>
    <col min="5" max="6" width="5" style="311" customWidth="1"/>
    <col min="7" max="7" width="31.2857142857143" style="312" customWidth="1"/>
    <col min="8" max="8" width="4.85714285714286" style="311"/>
    <col min="9" max="9" width="5.42857142857143" style="313" customWidth="1"/>
    <col min="10" max="10" width="10.4285714285714" style="311" customWidth="1"/>
    <col min="11" max="11" width="7.57142857142857" style="314" customWidth="1"/>
    <col min="12" max="12" width="9.14285714285714" style="311"/>
    <col min="13" max="13" width="24.4285714285714" style="311" customWidth="1"/>
    <col min="14" max="16384" width="9.14285714285714" style="311"/>
  </cols>
  <sheetData>
    <row r="1" ht="15" customHeight="1" spans="1:11">
      <c r="A1" s="315" t="str">
        <f>IF(OR(H4&gt;0,H5&gt;0,H6&gt;0),"ERRO - NÃO CONFERE COM LEITURA","DOCUMENTOS DENTRO DO ENVELOPE DE HABILITAÇÃO")</f>
        <v>ERRO - NÃO CONFERE COM LEITURA</v>
      </c>
      <c r="B1" s="316"/>
      <c r="C1" s="316"/>
      <c r="D1" s="316"/>
      <c r="E1" s="316"/>
      <c r="F1" s="316"/>
      <c r="G1" s="316"/>
      <c r="H1" s="316"/>
      <c r="I1" s="354"/>
      <c r="J1" s="232"/>
      <c r="K1" s="355"/>
    </row>
    <row r="2" ht="15" customHeight="1" spans="1:11">
      <c r="A2" s="317"/>
      <c r="B2"/>
      <c r="C2"/>
      <c r="D2"/>
      <c r="E2"/>
      <c r="F2"/>
      <c r="G2"/>
      <c r="H2"/>
      <c r="I2" s="356"/>
      <c r="J2" s="232"/>
      <c r="K2" s="355"/>
    </row>
    <row r="3" s="310" customFormat="1" ht="15" customHeight="1" spans="1:11">
      <c r="A3" s="318"/>
      <c r="B3" s="319"/>
      <c r="C3" s="319"/>
      <c r="D3" s="319"/>
      <c r="E3" s="319"/>
      <c r="F3" s="319"/>
      <c r="G3" s="319"/>
      <c r="H3" s="319"/>
      <c r="I3" s="357"/>
      <c r="J3" s="358"/>
      <c r="K3" s="358"/>
    </row>
    <row r="4" s="310" customFormat="1" customHeight="1" spans="1:9">
      <c r="A4" s="320" t="str">
        <f>ESPELHO!$G$4</f>
        <v>PREFEITURA DO MUNICÍPIO DE OSVALDO CRUZ/SP</v>
      </c>
      <c r="C4" s="321"/>
      <c r="D4" s="321"/>
      <c r="E4" s="321"/>
      <c r="F4" s="321"/>
      <c r="G4" s="321"/>
      <c r="H4" s="322">
        <f>COUNTIFS($F$9:$F$53,"FALTA")</f>
        <v>19</v>
      </c>
      <c r="I4" s="359"/>
    </row>
    <row r="5" s="310" customFormat="1" ht="15" customHeight="1" spans="1:9">
      <c r="A5" s="320" t="str">
        <f>ESPELHO!$G$6</f>
        <v>PREGÃO PRESENCIAL Nº 01/2026</v>
      </c>
      <c r="D5" s="31"/>
      <c r="E5" s="31"/>
      <c r="F5" s="31"/>
      <c r="G5" s="31"/>
      <c r="H5" s="322">
        <f>COUNTIFS($F$9:$F$53,"#N/D")</f>
        <v>0</v>
      </c>
      <c r="I5" s="359"/>
    </row>
    <row r="6" s="310" customFormat="1" customHeight="1" spans="1:9">
      <c r="A6" s="323">
        <f>ESPELHO!$B$7</f>
        <v>46056</v>
      </c>
      <c r="C6" s="324" t="str">
        <f>IF(H4&gt;0,"SR. REPRESENTANTE ACRESCENTAR DOCUMENTO INDICADO POR FALTA NA COLUNA EXG","")</f>
        <v>SR. REPRESENTANTE ACRESCENTAR DOCUMENTO INDICADO POR FALTA NA COLUNA EXG</v>
      </c>
      <c r="D6" s="324"/>
      <c r="E6" s="324"/>
      <c r="F6" s="324"/>
      <c r="G6" s="324"/>
      <c r="H6" s="322">
        <f>COUNTIFS($F$9:$F$53,"INVÁLIDO")</f>
        <v>0</v>
      </c>
      <c r="I6" s="359"/>
    </row>
    <row r="7" s="310" customFormat="1" ht="15" customHeight="1" spans="1:9">
      <c r="A7" s="323"/>
      <c r="C7" s="324"/>
      <c r="D7" s="324"/>
      <c r="E7" s="324"/>
      <c r="F7" s="324"/>
      <c r="G7" s="324"/>
      <c r="H7" s="322"/>
      <c r="I7" s="359"/>
    </row>
    <row r="8" ht="15" spans="5:14">
      <c r="E8" s="325" t="s">
        <v>31</v>
      </c>
      <c r="F8" s="325" t="s">
        <v>1</v>
      </c>
      <c r="G8" s="326"/>
      <c r="H8" s="327"/>
      <c r="I8" s="326"/>
      <c r="J8" s="327"/>
      <c r="K8" s="327"/>
      <c r="L8" s="327"/>
      <c r="M8" s="327"/>
      <c r="N8" s="360"/>
    </row>
    <row r="9" ht="15.75" spans="1:14">
      <c r="A9" s="328" t="s">
        <v>2</v>
      </c>
      <c r="B9" s="328" t="s">
        <v>3</v>
      </c>
      <c r="C9" s="329" t="s">
        <v>4</v>
      </c>
      <c r="D9" s="330" t="s">
        <v>5</v>
      </c>
      <c r="E9" s="331" t="s">
        <v>6</v>
      </c>
      <c r="F9" s="332"/>
      <c r="G9" s="333" t="s">
        <v>7</v>
      </c>
      <c r="H9" s="333" t="s">
        <v>32</v>
      </c>
      <c r="I9"/>
      <c r="J9"/>
      <c r="K9"/>
      <c r="L9"/>
      <c r="M9"/>
      <c r="N9" s="361"/>
    </row>
    <row r="10" ht="15" spans="1:14">
      <c r="A10" s="334">
        <v>54789</v>
      </c>
      <c r="B10" s="335" t="str">
        <f t="shared" ref="B10:B52" si="0">IF(A10="","",(IF(A10&lt;$A$6,"INVÁLIDO","VÁLIDO")))</f>
        <v>VÁLIDO</v>
      </c>
      <c r="C10" s="336" t="str">
        <f>IF(D10="","",(VLOOKUP(D10,'GERAR COD DE BARRA VALIDADE'!$A$2:$B$4987,2,0)))</f>
        <v/>
      </c>
      <c r="D10" s="337"/>
      <c r="E10" s="312" t="str">
        <f>IF(AND(G10="Total geral",C10=""),"",IF(AND(G10="Total geral",C10&lt;&gt;""),"EXCESSO",IF(AND(G10="",C10=""),"",IF(AND(G10&lt;&gt;"",C10=""),"FALTA",IF(AND(G10="",C10&lt;&gt;""),"EXCESSO",IF(B10="INVÁLIDO","INVÁLIDO",VLOOKUP(C10,'PLANILHA PROCV CONFERENCIA'!$A$2:$B$500,2,0)))))))</f>
        <v>FALTA</v>
      </c>
      <c r="F10" s="311" t="str">
        <f>IF(G10="","",IF(G10="Total geral","",IF(COUNTIF($C$10:$C$56,G10)&gt;0,"OK","FALTA")))</f>
        <v>FALTA</v>
      </c>
      <c r="G10" s="326" t="s">
        <v>9</v>
      </c>
      <c r="H10" s="326" t="s">
        <v>10</v>
      </c>
      <c r="I10" s="362"/>
      <c r="J10" s="362"/>
      <c r="K10" s="362"/>
      <c r="L10" s="362"/>
      <c r="M10" s="362"/>
      <c r="N10" s="363"/>
    </row>
    <row r="11" ht="15" spans="1:14">
      <c r="A11" s="334">
        <v>54789</v>
      </c>
      <c r="B11" s="335" t="str">
        <f t="shared" si="0"/>
        <v>VÁLIDO</v>
      </c>
      <c r="C11" s="336" t="str">
        <f>IF(D11="","",(VLOOKUP(D11,'GERAR COD DE BARRA VALIDADE'!$A$2:$B$4987,2,0)))</f>
        <v/>
      </c>
      <c r="D11" s="337"/>
      <c r="E11" s="312" t="str">
        <f>IF(AND(G11="Total geral",C11=""),"",IF(AND(G11="Total geral",C11&lt;&gt;""),"EXCESSO",IF(AND(G11="",C11=""),"",IF(AND(G11&lt;&gt;"",C11=""),"FALTA",IF(AND(G11="",C11&lt;&gt;""),"EXCESSO",IF(B11="INVÁLIDO","INVÁLIDO",VLOOKUP(C11,'PLANILHA PROCV CONFERENCIA'!$A$2:$B$500,2,0)))))))</f>
        <v>FALTA</v>
      </c>
      <c r="F11" s="311" t="str">
        <f>IF(G11="","",IF(G11="Total geral","",IF(COUNTIF($C$10:$C$56,G11)&gt;0,"OK","FALTA")))</f>
        <v>FALTA</v>
      </c>
      <c r="G11" s="326" t="s">
        <v>11</v>
      </c>
      <c r="H11" s="326" t="s">
        <v>10</v>
      </c>
      <c r="I11" s="362"/>
      <c r="J11" s="362"/>
      <c r="K11" s="362"/>
      <c r="L11" s="362"/>
      <c r="M11" s="362"/>
      <c r="N11" s="363"/>
    </row>
    <row r="12" ht="15" spans="1:14">
      <c r="A12" s="334">
        <v>54789</v>
      </c>
      <c r="B12" s="335" t="str">
        <f t="shared" si="0"/>
        <v>VÁLIDO</v>
      </c>
      <c r="C12" s="336" t="str">
        <f>IF(D12="","",(VLOOKUP(D12,'GERAR COD DE BARRA VALIDADE'!$A$2:$B$4987,2,0)))</f>
        <v/>
      </c>
      <c r="D12" s="337"/>
      <c r="E12" s="312" t="str">
        <f>IF(AND(G12="Total geral",C12=""),"",IF(AND(G12="Total geral",C12&lt;&gt;""),"EXCESSO",IF(AND(G12="",C12=""),"",IF(AND(G12&lt;&gt;"",C12=""),"FALTA",IF(AND(G12="",C12&lt;&gt;""),"EXCESSO",IF(B12="INVÁLIDO","INVÁLIDO",VLOOKUP(C12,'PLANILHA PROCV CONFERENCIA'!$A$2:$B$500,2,0)))))))</f>
        <v>FALTA</v>
      </c>
      <c r="F12" s="311" t="str">
        <f t="shared" ref="F12:F52" si="1">IF(G12="","",IF(G12="Total geral","",IF(COUNTIF($C$10:$C$56,G12)&gt;0,"OK","FALTA")))</f>
        <v>FALTA</v>
      </c>
      <c r="G12" s="326" t="s">
        <v>14</v>
      </c>
      <c r="H12" s="326" t="s">
        <v>10</v>
      </c>
      <c r="I12" s="362"/>
      <c r="J12" s="362"/>
      <c r="K12" s="362"/>
      <c r="L12" s="362"/>
      <c r="M12" s="362"/>
      <c r="N12" s="363"/>
    </row>
    <row r="13" ht="15" spans="1:14">
      <c r="A13" s="334">
        <v>54789</v>
      </c>
      <c r="B13" s="335" t="str">
        <f t="shared" si="0"/>
        <v>VÁLIDO</v>
      </c>
      <c r="C13" s="336" t="str">
        <f>IF(D13="","",(VLOOKUP(D13,'GERAR COD DE BARRA VALIDADE'!$A$2:$B$4987,2,0)))</f>
        <v/>
      </c>
      <c r="D13" s="337"/>
      <c r="E13" s="312" t="str">
        <f>IF(AND(G13="Total geral",C13=""),"",IF(AND(G13="Total geral",C13&lt;&gt;""),"EXCESSO",IF(AND(G13="",C13=""),"",IF(AND(G13&lt;&gt;"",C13=""),"FALTA",IF(AND(G13="",C13&lt;&gt;""),"EXCESSO",IF(B13="INVÁLIDO","INVÁLIDO",VLOOKUP(C13,'PLANILHA PROCV CONFERENCIA'!$A$2:$B$500,2,0)))))))</f>
        <v>FALTA</v>
      </c>
      <c r="F13" s="311" t="str">
        <f t="shared" si="1"/>
        <v>FALTA</v>
      </c>
      <c r="G13" s="326" t="s">
        <v>15</v>
      </c>
      <c r="H13" s="326" t="s">
        <v>10</v>
      </c>
      <c r="I13" s="362"/>
      <c r="J13" s="362"/>
      <c r="K13" s="362"/>
      <c r="L13" s="362"/>
      <c r="M13" s="362"/>
      <c r="N13" s="363"/>
    </row>
    <row r="14" ht="15" spans="1:14">
      <c r="A14" s="334">
        <v>54789</v>
      </c>
      <c r="B14" s="335" t="str">
        <f t="shared" si="0"/>
        <v>VÁLIDO</v>
      </c>
      <c r="C14" s="336" t="str">
        <f>IF(D14="","",(VLOOKUP(D14,'GERAR COD DE BARRA VALIDADE'!$A$2:$B$4987,2,0)))</f>
        <v/>
      </c>
      <c r="D14" s="337"/>
      <c r="E14" s="312" t="str">
        <f>IF(AND(G14="Total geral",C14=""),"",IF(AND(G14="Total geral",C14&lt;&gt;""),"EXCESSO",IF(AND(G14="",C14=""),"",IF(AND(G14&lt;&gt;"",C14=""),"FALTA",IF(AND(G14="",C14&lt;&gt;""),"EXCESSO",IF(B14="INVÁLIDO","INVÁLIDO",VLOOKUP(C14,'PLANILHA PROCV CONFERENCIA'!$A$2:$B$500,2,0)))))))</f>
        <v>FALTA</v>
      </c>
      <c r="F14" s="311" t="str">
        <f t="shared" si="1"/>
        <v>FALTA</v>
      </c>
      <c r="G14" s="326" t="s">
        <v>16</v>
      </c>
      <c r="H14" s="326" t="s">
        <v>10</v>
      </c>
      <c r="I14" s="362"/>
      <c r="J14" s="362"/>
      <c r="K14" s="362"/>
      <c r="L14" s="362"/>
      <c r="M14" s="362"/>
      <c r="N14" s="363"/>
    </row>
    <row r="15" ht="15" spans="1:14">
      <c r="A15" s="334">
        <v>54789</v>
      </c>
      <c r="B15" s="335" t="str">
        <f t="shared" si="0"/>
        <v>VÁLIDO</v>
      </c>
      <c r="C15" s="336" t="str">
        <f>IF(D15="","",(VLOOKUP(D15,'GERAR COD DE BARRA VALIDADE'!$A$2:$B$4987,2,0)))</f>
        <v/>
      </c>
      <c r="D15" s="337"/>
      <c r="E15" s="312" t="str">
        <f>IF(AND(G15="Total geral",C15=""),"",IF(AND(G15="Total geral",C15&lt;&gt;""),"EXCESSO",IF(AND(G15="",C15=""),"",IF(AND(G15&lt;&gt;"",C15=""),"FALTA",IF(AND(G15="",C15&lt;&gt;""),"EXCESSO",IF(B15="INVÁLIDO","INVÁLIDO",VLOOKUP(C15,'PLANILHA PROCV CONFERENCIA'!$A$2:$B$500,2,0)))))))</f>
        <v>FALTA</v>
      </c>
      <c r="F15" s="311" t="str">
        <f t="shared" si="1"/>
        <v>FALTA</v>
      </c>
      <c r="G15" s="326" t="s">
        <v>33</v>
      </c>
      <c r="H15" s="326" t="s">
        <v>10</v>
      </c>
      <c r="I15" s="362"/>
      <c r="J15" s="362"/>
      <c r="K15" s="362"/>
      <c r="L15" s="362"/>
      <c r="M15" s="362"/>
      <c r="N15" s="363"/>
    </row>
    <row r="16" ht="15" spans="1:14">
      <c r="A16" s="334">
        <v>54789</v>
      </c>
      <c r="B16" s="335" t="str">
        <f t="shared" si="0"/>
        <v>VÁLIDO</v>
      </c>
      <c r="C16" s="336" t="str">
        <f>IF(D16="","",(VLOOKUP(D16,'GERAR COD DE BARRA VALIDADE'!$A$2:$B$4987,2,0)))</f>
        <v/>
      </c>
      <c r="D16" s="337"/>
      <c r="E16" s="312" t="str">
        <f>IF(AND(G16="Total geral",C16=""),"",IF(AND(G16="Total geral",C16&lt;&gt;""),"EXCESSO",IF(AND(G16="",C16=""),"",IF(AND(G16&lt;&gt;"",C16=""),"FALTA",IF(AND(G16="",C16&lt;&gt;""),"EXCESSO",IF(B16="INVÁLIDO","INVÁLIDO",VLOOKUP(C16,'PLANILHA PROCV CONFERENCIA'!$A$2:$B$500,2,0)))))))</f>
        <v>FALTA</v>
      </c>
      <c r="F16" s="311" t="str">
        <f t="shared" si="1"/>
        <v>OK</v>
      </c>
      <c r="G16" s="326" t="s">
        <v>34</v>
      </c>
      <c r="H16" s="326" t="s">
        <v>10</v>
      </c>
      <c r="I16" s="362"/>
      <c r="J16" s="362"/>
      <c r="K16" s="362"/>
      <c r="L16" s="362"/>
      <c r="M16" s="362"/>
      <c r="N16" s="363"/>
    </row>
    <row r="17" ht="15" spans="1:14">
      <c r="A17" s="334">
        <v>54789</v>
      </c>
      <c r="B17" s="335" t="str">
        <f t="shared" si="0"/>
        <v>VÁLIDO</v>
      </c>
      <c r="C17" s="336" t="str">
        <f>IF(D17="","",(VLOOKUP(D17,'GERAR COD DE BARRA VALIDADE'!$A$2:$B$4987,2,0)))</f>
        <v/>
      </c>
      <c r="D17" s="337"/>
      <c r="E17" s="312" t="str">
        <f>IF(AND(G17="Total geral",C17=""),"",IF(AND(G17="Total geral",C17&lt;&gt;""),"EXCESSO",IF(AND(G17="",C17=""),"",IF(AND(G17&lt;&gt;"",C17=""),"FALTA",IF(AND(G17="",C17&lt;&gt;""),"EXCESSO",IF(B17="INVÁLIDO","INVÁLIDO",VLOOKUP(C17,'PLANILHA PROCV CONFERENCIA'!$A$2:$B$500,2,0)))))))</f>
        <v>FALTA</v>
      </c>
      <c r="F17" s="311" t="str">
        <f t="shared" si="1"/>
        <v>FALTA</v>
      </c>
      <c r="G17" s="326" t="s">
        <v>35</v>
      </c>
      <c r="H17" s="326" t="s">
        <v>10</v>
      </c>
      <c r="I17" s="362"/>
      <c r="J17" s="362"/>
      <c r="K17" s="362"/>
      <c r="L17" s="362"/>
      <c r="M17" s="362"/>
      <c r="N17" s="363"/>
    </row>
    <row r="18" ht="15" spans="1:14">
      <c r="A18" s="334">
        <v>54789</v>
      </c>
      <c r="B18" s="335" t="str">
        <f t="shared" si="0"/>
        <v>VÁLIDO</v>
      </c>
      <c r="C18" s="336" t="str">
        <f>IF(D18="","",(VLOOKUP(D18,'GERAR COD DE BARRA VALIDADE'!$A$2:$B$4987,2,0)))</f>
        <v/>
      </c>
      <c r="D18" s="337"/>
      <c r="E18" s="312" t="str">
        <f>IF(AND(G18="Total geral",C18=""),"",IF(AND(G18="Total geral",C18&lt;&gt;""),"EXCESSO",IF(AND(G18="",C18=""),"",IF(AND(G18&lt;&gt;"",C18=""),"FALTA",IF(AND(G18="",C18&lt;&gt;""),"EXCESSO",IF(B18="INVÁLIDO","INVÁLIDO",VLOOKUP(C18,'PLANILHA PROCV CONFERENCIA'!$A$2:$B$500,2,0)))))))</f>
        <v>FALTA</v>
      </c>
      <c r="F18" s="311" t="str">
        <f t="shared" si="1"/>
        <v>FALTA</v>
      </c>
      <c r="G18" s="326" t="s">
        <v>36</v>
      </c>
      <c r="H18" s="326" t="s">
        <v>10</v>
      </c>
      <c r="I18" s="362"/>
      <c r="J18" s="362"/>
      <c r="K18" s="362"/>
      <c r="L18" s="362"/>
      <c r="M18" s="362"/>
      <c r="N18" s="363"/>
    </row>
    <row r="19" ht="15" spans="1:14">
      <c r="A19" s="334">
        <v>54789</v>
      </c>
      <c r="B19" s="335" t="str">
        <f t="shared" si="0"/>
        <v>VÁLIDO</v>
      </c>
      <c r="C19" s="326" t="s">
        <v>34</v>
      </c>
      <c r="D19" s="337"/>
      <c r="E19" s="312" t="str">
        <f>IF(AND(G19="Total geral",C19=""),"",IF(AND(G19="Total geral",C19&lt;&gt;""),"EXCESSO",IF(AND(G19="",C19=""),"",IF(AND(G19&lt;&gt;"",C19=""),"FALTA",IF(AND(G19="",C19&lt;&gt;""),"EXCESSO",IF(B19="INVÁLIDO","INVÁLIDO",VLOOKUP(C19,'PLANILHA PROCV CONFERENCIA'!$A$2:$B$500,2,0)))))))</f>
        <v>OK</v>
      </c>
      <c r="F19" s="311" t="str">
        <f t="shared" si="1"/>
        <v>FALTA</v>
      </c>
      <c r="G19" s="326" t="s">
        <v>37</v>
      </c>
      <c r="H19" s="326" t="s">
        <v>10</v>
      </c>
      <c r="I19" s="362"/>
      <c r="J19" s="362"/>
      <c r="K19" s="362"/>
      <c r="L19" s="362"/>
      <c r="M19" s="362"/>
      <c r="N19" s="363"/>
    </row>
    <row r="20" ht="15" spans="1:14">
      <c r="A20" s="334">
        <v>54789</v>
      </c>
      <c r="B20" s="335" t="str">
        <f t="shared" si="0"/>
        <v>VÁLIDO</v>
      </c>
      <c r="C20" s="336" t="str">
        <f>IF(D20="","",(VLOOKUP(D20,'GERAR COD DE BARRA VALIDADE'!$A$2:$B$4987,2,0)))</f>
        <v/>
      </c>
      <c r="D20" s="337"/>
      <c r="E20" s="312" t="str">
        <f>IF(AND(G20="Total geral",C20=""),"",IF(AND(G20="Total geral",C20&lt;&gt;""),"EXCESSO",IF(AND(G20="",C20=""),"",IF(AND(G20&lt;&gt;"",C20=""),"FALTA",IF(AND(G20="",C20&lt;&gt;""),"EXCESSO",IF(B20="INVÁLIDO","INVÁLIDO",VLOOKUP(C20,'PLANILHA PROCV CONFERENCIA'!$A$2:$B$500,2,0)))))))</f>
        <v>FALTA</v>
      </c>
      <c r="F20" s="311" t="str">
        <f t="shared" si="1"/>
        <v>FALTA</v>
      </c>
      <c r="G20" s="326" t="s">
        <v>38</v>
      </c>
      <c r="H20" s="326" t="s">
        <v>10</v>
      </c>
      <c r="I20" s="362"/>
      <c r="J20" s="362"/>
      <c r="K20" s="362"/>
      <c r="L20" s="362"/>
      <c r="M20" s="362"/>
      <c r="N20" s="363"/>
    </row>
    <row r="21" ht="15" spans="1:14">
      <c r="A21" s="334">
        <v>54789</v>
      </c>
      <c r="B21" s="335" t="str">
        <f t="shared" si="0"/>
        <v>VÁLIDO</v>
      </c>
      <c r="C21" s="326" t="s">
        <v>39</v>
      </c>
      <c r="D21" s="337"/>
      <c r="E21" s="312" t="str">
        <f>IF(AND(G21="Total geral",C21=""),"",IF(AND(G21="Total geral",C21&lt;&gt;""),"EXCESSO",IF(AND(G21="",C21=""),"",IF(AND(G21&lt;&gt;"",C21=""),"FALTA",IF(AND(G21="",C21&lt;&gt;""),"EXCESSO",IF(B21="INVÁLIDO","INVÁLIDO",VLOOKUP(C21,'PLANILHA PROCV CONFERENCIA'!$A$2:$B$500,2,0)))))))</f>
        <v>OK</v>
      </c>
      <c r="F21" s="311" t="str">
        <f t="shared" si="1"/>
        <v>FALTA</v>
      </c>
      <c r="G21" s="326" t="s">
        <v>40</v>
      </c>
      <c r="H21" s="326" t="s">
        <v>10</v>
      </c>
      <c r="I21" s="362"/>
      <c r="J21" s="362"/>
      <c r="K21" s="362"/>
      <c r="L21" s="362"/>
      <c r="M21" s="362"/>
      <c r="N21" s="363"/>
    </row>
    <row r="22" ht="15" spans="1:14">
      <c r="A22" s="334">
        <v>54789</v>
      </c>
      <c r="B22" s="335" t="str">
        <f t="shared" si="0"/>
        <v>VÁLIDO</v>
      </c>
      <c r="C22" s="336" t="str">
        <f>IF(D22="","",(VLOOKUP(D22,'GERAR COD DE BARRA VALIDADE'!$A$2:$B$4987,2,0)))</f>
        <v/>
      </c>
      <c r="D22" s="337"/>
      <c r="E22" s="312" t="str">
        <f>IF(AND(G22="Total geral",C22=""),"",IF(AND(G22="Total geral",C22&lt;&gt;""),"EXCESSO",IF(AND(G22="",C22=""),"",IF(AND(G22&lt;&gt;"",C22=""),"FALTA",IF(AND(G22="",C22&lt;&gt;""),"EXCESSO",IF(B22="INVÁLIDO","INVÁLIDO",VLOOKUP(C22,'PLANILHA PROCV CONFERENCIA'!$A$2:$B$500,2,0)))))))</f>
        <v>FALTA</v>
      </c>
      <c r="F22" s="311" t="str">
        <f t="shared" si="1"/>
        <v>FALTA</v>
      </c>
      <c r="G22" s="326" t="s">
        <v>41</v>
      </c>
      <c r="H22" s="326" t="s">
        <v>10</v>
      </c>
      <c r="I22" s="362"/>
      <c r="J22" s="362"/>
      <c r="K22" s="362"/>
      <c r="L22" s="362"/>
      <c r="M22" s="362"/>
      <c r="N22" s="363"/>
    </row>
    <row r="23" ht="15" spans="1:14">
      <c r="A23" s="334">
        <v>54789</v>
      </c>
      <c r="B23" s="335" t="str">
        <f t="shared" si="0"/>
        <v>VÁLIDO</v>
      </c>
      <c r="C23" s="336" t="str">
        <f>IF(D23="","",(VLOOKUP(D23,'GERAR COD DE BARRA VALIDADE'!$A$2:$B$4987,2,0)))</f>
        <v/>
      </c>
      <c r="D23" s="337"/>
      <c r="E23" s="312" t="str">
        <f>IF(AND(G23="Total geral",C23=""),"",IF(AND(G23="Total geral",C23&lt;&gt;""),"EXCESSO",IF(AND(G23="",C23=""),"",IF(AND(G23&lt;&gt;"",C23=""),"FALTA",IF(AND(G23="",C23&lt;&gt;""),"EXCESSO",IF(B23="INVÁLIDO","INVÁLIDO",VLOOKUP(C23,'PLANILHA PROCV CONFERENCIA'!$A$2:$B$500,2,0)))))))</f>
        <v>FALTA</v>
      </c>
      <c r="F23" s="311" t="str">
        <f t="shared" si="1"/>
        <v>OK</v>
      </c>
      <c r="G23" s="326" t="s">
        <v>42</v>
      </c>
      <c r="H23" s="326" t="s">
        <v>10</v>
      </c>
      <c r="I23" s="362"/>
      <c r="J23" s="362"/>
      <c r="K23" s="362"/>
      <c r="L23" s="362"/>
      <c r="M23" s="362"/>
      <c r="N23" s="363"/>
    </row>
    <row r="24" ht="15" spans="1:14">
      <c r="A24" s="334">
        <v>54789</v>
      </c>
      <c r="B24" s="335" t="str">
        <f t="shared" si="0"/>
        <v>VÁLIDO</v>
      </c>
      <c r="C24" s="326" t="s">
        <v>42</v>
      </c>
      <c r="D24" s="337"/>
      <c r="E24" s="312" t="str">
        <f>IF(AND(G24="Total geral",C24=""),"",IF(AND(G24="Total geral",C24&lt;&gt;""),"EXCESSO",IF(AND(G24="",C24=""),"",IF(AND(G24&lt;&gt;"",C24=""),"FALTA",IF(AND(G24="",C24&lt;&gt;""),"EXCESSO",IF(B24="INVÁLIDO","INVÁLIDO",VLOOKUP(C24,'PLANILHA PROCV CONFERENCIA'!$A$2:$B$500,2,0)))))))</f>
        <v>OK</v>
      </c>
      <c r="F24" s="311" t="str">
        <f t="shared" si="1"/>
        <v>OK</v>
      </c>
      <c r="G24" s="326" t="s">
        <v>43</v>
      </c>
      <c r="H24" s="326" t="s">
        <v>10</v>
      </c>
      <c r="I24" s="362"/>
      <c r="J24" s="362"/>
      <c r="K24" s="362"/>
      <c r="L24" s="362"/>
      <c r="M24" s="362"/>
      <c r="N24" s="363"/>
    </row>
    <row r="25" ht="15" spans="1:14">
      <c r="A25" s="334">
        <v>54789</v>
      </c>
      <c r="B25" s="335" t="str">
        <f t="shared" si="0"/>
        <v>VÁLIDO</v>
      </c>
      <c r="C25" s="336" t="str">
        <f>IF(D25="","",(VLOOKUP(D25,'GERAR COD DE BARRA VALIDADE'!$A$2:$B$4987,2,0)))</f>
        <v/>
      </c>
      <c r="D25" s="337"/>
      <c r="E25" s="312" t="str">
        <f>IF(AND(G25="Total geral",C25=""),"",IF(AND(G25="Total geral",C25&lt;&gt;""),"EXCESSO",IF(AND(G25="",C25=""),"",IF(AND(G25&lt;&gt;"",C25=""),"FALTA",IF(AND(G25="",C25&lt;&gt;""),"EXCESSO",IF(B25="INVÁLIDO","INVÁLIDO",VLOOKUP(C25,'PLANILHA PROCV CONFERENCIA'!$A$2:$B$500,2,0)))))))</f>
        <v>FALTA</v>
      </c>
      <c r="F25" s="311" t="str">
        <f t="shared" si="1"/>
        <v>OK</v>
      </c>
      <c r="G25" s="326" t="s">
        <v>44</v>
      </c>
      <c r="H25" s="326" t="s">
        <v>10</v>
      </c>
      <c r="I25" s="362"/>
      <c r="J25" s="362"/>
      <c r="K25" s="362"/>
      <c r="L25" s="362"/>
      <c r="M25" s="362"/>
      <c r="N25" s="363"/>
    </row>
    <row r="26" ht="15" spans="1:14">
      <c r="A26" s="334">
        <v>54789</v>
      </c>
      <c r="B26" s="335" t="str">
        <f t="shared" si="0"/>
        <v>VÁLIDO</v>
      </c>
      <c r="C26" s="336" t="str">
        <f>IF(D26="","",(VLOOKUP(D26,'GERAR COD DE BARRA VALIDADE'!$A$2:$B$4987,2,0)))</f>
        <v/>
      </c>
      <c r="D26" s="337"/>
      <c r="E26" s="312" t="str">
        <f>IF(AND(G26="Total geral",C26=""),"",IF(AND(G26="Total geral",C26&lt;&gt;""),"EXCESSO",IF(AND(G26="",C26=""),"",IF(AND(G26&lt;&gt;"",C26=""),"FALTA",IF(AND(G26="",C26&lt;&gt;""),"EXCESSO",IF(B26="INVÁLIDO","INVÁLIDO",VLOOKUP(C26,'PLANILHA PROCV CONFERENCIA'!$A$2:$B$500,2,0)))))))</f>
        <v>FALTA</v>
      </c>
      <c r="F26" s="311" t="str">
        <f t="shared" si="1"/>
        <v>OK</v>
      </c>
      <c r="G26" s="326" t="s">
        <v>45</v>
      </c>
      <c r="H26" s="326" t="s">
        <v>10</v>
      </c>
      <c r="I26" s="362"/>
      <c r="J26" s="362"/>
      <c r="K26" s="362"/>
      <c r="L26" s="362"/>
      <c r="M26" s="362"/>
      <c r="N26" s="363"/>
    </row>
    <row r="27" ht="15" spans="1:14">
      <c r="A27" s="334">
        <v>54789</v>
      </c>
      <c r="B27" s="335" t="str">
        <f t="shared" si="0"/>
        <v>VÁLIDO</v>
      </c>
      <c r="C27" s="326" t="s">
        <v>43</v>
      </c>
      <c r="D27" s="337"/>
      <c r="E27" s="312" t="str">
        <f>IF(AND(G27="Total geral",C27=""),"",IF(AND(G27="Total geral",C27&lt;&gt;""),"EXCESSO",IF(AND(G27="",C27=""),"",IF(AND(G27&lt;&gt;"",C27=""),"FALTA",IF(AND(G27="",C27&lt;&gt;""),"EXCESSO",IF(B27="INVÁLIDO","INVÁLIDO",VLOOKUP(C27,'PLANILHA PROCV CONFERENCIA'!$A$2:$B$500,2,0)))))))</f>
        <v>OK</v>
      </c>
      <c r="F27" s="311" t="str">
        <f t="shared" si="1"/>
        <v>FALTA</v>
      </c>
      <c r="G27" s="326" t="s">
        <v>46</v>
      </c>
      <c r="H27" s="326" t="s">
        <v>10</v>
      </c>
      <c r="I27" s="362"/>
      <c r="J27" s="362"/>
      <c r="K27" s="362"/>
      <c r="L27" s="362"/>
      <c r="M27" s="362"/>
      <c r="N27" s="363"/>
    </row>
    <row r="28" ht="15" spans="1:15">
      <c r="A28" s="334">
        <v>54789</v>
      </c>
      <c r="B28" s="335" t="str">
        <f t="shared" si="0"/>
        <v>VÁLIDO</v>
      </c>
      <c r="C28" s="326" t="s">
        <v>44</v>
      </c>
      <c r="D28" s="337"/>
      <c r="E28" s="312" t="str">
        <f>IF(AND(G28="Total geral",C28=""),"",IF(AND(G28="Total geral",C28&lt;&gt;""),"EXCESSO",IF(AND(G28="",C28=""),"",IF(AND(G28&lt;&gt;"",C28=""),"FALTA",IF(AND(G28="",C28&lt;&gt;""),"EXCESSO",IF(B28="INVÁLIDO","INVÁLIDO",VLOOKUP(C28,'PLANILHA PROCV CONFERENCIA'!$A$2:$B$500,2,0)))))))</f>
        <v>OK</v>
      </c>
      <c r="F28" s="311" t="str">
        <f t="shared" si="1"/>
        <v>FALTA</v>
      </c>
      <c r="G28" s="326" t="s">
        <v>47</v>
      </c>
      <c r="H28" s="326" t="s">
        <v>10</v>
      </c>
      <c r="I28" s="362"/>
      <c r="J28" s="362"/>
      <c r="K28" s="362"/>
      <c r="L28" s="362"/>
      <c r="M28" s="362"/>
      <c r="N28" s="363"/>
      <c r="O28" s="311" t="s">
        <v>18</v>
      </c>
    </row>
    <row r="29" ht="15" spans="1:14">
      <c r="A29" s="334">
        <v>54789</v>
      </c>
      <c r="B29" s="335" t="str">
        <f t="shared" si="0"/>
        <v>VÁLIDO</v>
      </c>
      <c r="C29" s="326" t="s">
        <v>45</v>
      </c>
      <c r="D29" s="337"/>
      <c r="E29" s="312" t="str">
        <f>IF(AND(G29="Total geral",C29=""),"",IF(AND(G29="Total geral",C29&lt;&gt;""),"EXCESSO",IF(AND(G29="",C29=""),"",IF(AND(G29&lt;&gt;"",C29=""),"FALTA",IF(AND(G29="",C29&lt;&gt;""),"EXCESSO",IF(B29="INVÁLIDO","INVÁLIDO",VLOOKUP(C29,'PLANILHA PROCV CONFERENCIA'!$A$2:$B$500,2,0)))))))</f>
        <v>OK</v>
      </c>
      <c r="F29" s="311" t="str">
        <f t="shared" si="1"/>
        <v>FALTA</v>
      </c>
      <c r="G29" s="326" t="s">
        <v>48</v>
      </c>
      <c r="H29" s="326" t="s">
        <v>10</v>
      </c>
      <c r="I29" s="362"/>
      <c r="J29" s="362"/>
      <c r="K29" s="362"/>
      <c r="L29" s="362"/>
      <c r="M29" s="362"/>
      <c r="N29" s="363"/>
    </row>
    <row r="30" ht="15" spans="1:14">
      <c r="A30" s="334">
        <v>54789</v>
      </c>
      <c r="B30" s="335" t="str">
        <f t="shared" si="0"/>
        <v>VÁLIDO</v>
      </c>
      <c r="C30" s="336" t="str">
        <f>IF(D30="","",(VLOOKUP(D30,'GERAR COD DE BARRA VALIDADE'!$A$2:$B$4987,2,0)))</f>
        <v/>
      </c>
      <c r="D30" s="337"/>
      <c r="E30" s="312" t="str">
        <f>IF(AND(G30="Total geral",C30=""),"",IF(AND(G30="Total geral",C30&lt;&gt;""),"EXCESSO",IF(AND(G30="",C30=""),"",IF(AND(G30&lt;&gt;"",C30=""),"FALTA",IF(AND(G30="",C30&lt;&gt;""),"EXCESSO",IF(B30="INVÁLIDO","INVÁLIDO",VLOOKUP(C30,'PLANILHA PROCV CONFERENCIA'!$A$2:$B$500,2,0)))))))</f>
        <v>FALTA</v>
      </c>
      <c r="F30" s="311" t="str">
        <f t="shared" si="1"/>
        <v>FALTA</v>
      </c>
      <c r="G30" s="326" t="s">
        <v>49</v>
      </c>
      <c r="H30" s="326" t="s">
        <v>10</v>
      </c>
      <c r="I30" s="362"/>
      <c r="J30" s="362"/>
      <c r="K30" s="362"/>
      <c r="L30" s="362"/>
      <c r="M30" s="362"/>
      <c r="N30" s="363"/>
    </row>
    <row r="31" ht="15" spans="1:14">
      <c r="A31" s="334">
        <v>54789</v>
      </c>
      <c r="B31" s="335" t="str">
        <f t="shared" si="0"/>
        <v>VÁLIDO</v>
      </c>
      <c r="C31" s="336" t="str">
        <f>IF(D31="","",(VLOOKUP(D31,'GERAR COD DE BARRA VALIDADE'!$A$2:$B$4987,2,0)))</f>
        <v/>
      </c>
      <c r="D31" s="337"/>
      <c r="E31" s="312" t="str">
        <f>IF(AND(G31="Total geral",C31=""),"",IF(AND(G31="Total geral",C31&lt;&gt;""),"EXCESSO",IF(AND(G31="",C31=""),"",IF(AND(G31&lt;&gt;"",C31=""),"FALTA",IF(AND(G31="",C31&lt;&gt;""),"EXCESSO",IF(B31="INVÁLIDO","INVÁLIDO",VLOOKUP(C31,'PLANILHA PROCV CONFERENCIA'!$A$2:$B$500,2,0)))))))</f>
        <v>FALTA</v>
      </c>
      <c r="F31" s="311" t="str">
        <f t="shared" si="1"/>
        <v>FALTA</v>
      </c>
      <c r="G31" s="326" t="s">
        <v>50</v>
      </c>
      <c r="H31" s="326" t="s">
        <v>10</v>
      </c>
      <c r="I31" s="362"/>
      <c r="J31" s="362"/>
      <c r="K31" s="362"/>
      <c r="L31" s="362"/>
      <c r="M31" s="362"/>
      <c r="N31" s="363"/>
    </row>
    <row r="32" ht="15" spans="1:14">
      <c r="A32" s="334">
        <v>54789</v>
      </c>
      <c r="B32" s="335" t="str">
        <f t="shared" si="0"/>
        <v>VÁLIDO</v>
      </c>
      <c r="C32" s="336" t="str">
        <f>IF(D32="","",(VLOOKUP(D32,'GERAR COD DE BARRA VALIDADE'!$A$2:$B$4987,2,0)))</f>
        <v/>
      </c>
      <c r="D32" s="337"/>
      <c r="E32" s="312" t="str">
        <f>IF(AND(G32="Total geral",C32=""),"",IF(AND(G32="Total geral",C32&lt;&gt;""),"EXCESSO",IF(AND(G32="",C32=""),"",IF(AND(G32&lt;&gt;"",C32=""),"FALTA",IF(AND(G32="",C32&lt;&gt;""),"EXCESSO",IF(B32="INVÁLIDO","INVÁLIDO",VLOOKUP(C32,'PLANILHA PROCV CONFERENCIA'!$A$2:$B$500,2,0)))))))</f>
        <v>FALTA</v>
      </c>
      <c r="F32" s="311" t="str">
        <f t="shared" si="1"/>
        <v>FALTA</v>
      </c>
      <c r="G32" s="326" t="s">
        <v>51</v>
      </c>
      <c r="H32" s="326" t="s">
        <v>10</v>
      </c>
      <c r="I32" s="362"/>
      <c r="J32" s="362"/>
      <c r="K32" s="362"/>
      <c r="L32" s="362"/>
      <c r="M32" s="362"/>
      <c r="N32" s="363"/>
    </row>
    <row r="33" ht="15" spans="1:14">
      <c r="A33" s="334">
        <v>54789</v>
      </c>
      <c r="B33" s="335" t="str">
        <f t="shared" si="0"/>
        <v>VÁLIDO</v>
      </c>
      <c r="C33" s="336" t="str">
        <f>IF(D33="","",(VLOOKUP(D33,'GERAR COD DE BARRA VALIDADE'!$A$2:$B$4987,2,0)))</f>
        <v/>
      </c>
      <c r="D33" s="337"/>
      <c r="E33" s="312" t="str">
        <f>IF(AND(G33="Total geral",C33=""),"",IF(AND(G33="Total geral",C33&lt;&gt;""),"EXCESSO",IF(AND(G33="",C33=""),"",IF(AND(G33&lt;&gt;"",C33=""),"FALTA",IF(AND(G33="",C33&lt;&gt;""),"EXCESSO",IF(B33="INVÁLIDO","INVÁLIDO",VLOOKUP(C33,'PLANILHA PROCV CONFERENCIA'!$A$2:$B$500,2,0)))))))</f>
        <v>FALTA</v>
      </c>
      <c r="F33" s="311" t="str">
        <f t="shared" si="1"/>
        <v>FALTA</v>
      </c>
      <c r="G33" s="326" t="s">
        <v>52</v>
      </c>
      <c r="H33" s="326" t="s">
        <v>10</v>
      </c>
      <c r="I33" s="362"/>
      <c r="J33" s="362"/>
      <c r="K33" s="362"/>
      <c r="L33" s="362"/>
      <c r="M33" s="362"/>
      <c r="N33" s="363"/>
    </row>
    <row r="34" ht="15" spans="1:14">
      <c r="A34" s="334">
        <v>54789</v>
      </c>
      <c r="B34" s="335" t="str">
        <f t="shared" si="0"/>
        <v>VÁLIDO</v>
      </c>
      <c r="C34" s="336" t="str">
        <f>IF(D34="","",(VLOOKUP(D34,'GERAR COD DE BARRA VALIDADE'!$A$2:$B$4987,2,0)))</f>
        <v/>
      </c>
      <c r="D34" s="337"/>
      <c r="E34" s="312" t="str">
        <f>IF(AND(G34="Total geral",C34=""),"",IF(AND(G34="Total geral",C34&lt;&gt;""),"EXCESSO",IF(AND(G34="",C34=""),"",IF(AND(G34&lt;&gt;"",C34=""),"FALTA",IF(AND(G34="",C34&lt;&gt;""),"EXCESSO",IF(B34="INVÁLIDO","INVÁLIDO",VLOOKUP(C34,'PLANILHA PROCV CONFERENCIA'!$A$2:$B$500,2,0)))))))</f>
        <v>FALTA</v>
      </c>
      <c r="F34" s="311" t="str">
        <f t="shared" si="1"/>
        <v>OK</v>
      </c>
      <c r="G34" s="326" t="s">
        <v>39</v>
      </c>
      <c r="H34" s="326" t="s">
        <v>10</v>
      </c>
      <c r="I34" s="362"/>
      <c r="J34" s="362"/>
      <c r="K34" s="362"/>
      <c r="L34" s="362"/>
      <c r="M34" s="362"/>
      <c r="N34" s="363"/>
    </row>
    <row r="35" ht="15" spans="1:14">
      <c r="A35" s="334">
        <v>54789</v>
      </c>
      <c r="B35" s="335" t="str">
        <f t="shared" si="0"/>
        <v>VÁLIDO</v>
      </c>
      <c r="C35" s="326" t="s">
        <v>28</v>
      </c>
      <c r="D35" s="337"/>
      <c r="E35" s="312" t="str">
        <f>IF(AND(G35="Total geral",C35=""),"",IF(AND(G35="Total geral",C35&lt;&gt;""),"EXCESSO",IF(AND(G35="",C35=""),"",IF(AND(G35&lt;&gt;"",C35=""),"FALTA",IF(AND(G35="",C35&lt;&gt;""),"EXCESSO",IF(B35="INVÁLIDO","INVÁLIDO",VLOOKUP(C35,'PLANILHA PROCV CONFERENCIA'!$A$2:$B$500,2,0)))))))</f>
        <v>OK</v>
      </c>
      <c r="F35" s="311" t="str">
        <f t="shared" si="1"/>
        <v>OK</v>
      </c>
      <c r="G35" s="326" t="s">
        <v>28</v>
      </c>
      <c r="H35" s="326" t="s">
        <v>10</v>
      </c>
      <c r="I35" s="362"/>
      <c r="J35" s="362"/>
      <c r="K35" s="362"/>
      <c r="L35" s="362"/>
      <c r="M35" s="362"/>
      <c r="N35" s="363"/>
    </row>
    <row r="36" ht="15" spans="1:14">
      <c r="A36" s="335"/>
      <c r="B36" s="335"/>
      <c r="C36" s="326"/>
      <c r="D36" s="337"/>
      <c r="E36" s="312" t="str">
        <f>IF(AND(G36="Total geral",C36=""),"",IF(AND(G36="Total geral",C36&lt;&gt;""),"EXCESSO",IF(AND(G36="",C36=""),"",IF(AND(G36&lt;&gt;"",C36=""),"FALTA",IF(AND(G36="",C36&lt;&gt;""),"EXCESSO",IF(B36="INVÁLIDO","INVÁLIDO",VLOOKUP(C36,'PLANILHA PROCV CONFERENCIA'!$A$2:$B$500,2,0)))))))</f>
        <v/>
      </c>
      <c r="F36" s="311" t="str">
        <f t="shared" si="1"/>
        <v/>
      </c>
      <c r="G36" s="338" t="s">
        <v>17</v>
      </c>
      <c r="H36" s="339"/>
      <c r="I36" s="364"/>
      <c r="J36" s="364"/>
      <c r="K36" s="364"/>
      <c r="L36" s="364"/>
      <c r="M36" s="364"/>
      <c r="N36" s="365"/>
    </row>
    <row r="37" ht="15" spans="1:14">
      <c r="A37" s="335"/>
      <c r="B37" s="335"/>
      <c r="C37" s="326"/>
      <c r="D37" s="337"/>
      <c r="E37" s="312" t="str">
        <f>IF(AND(G37="Total geral",C37=""),"",IF(AND(G37="Total geral",C37&lt;&gt;""),"EXCESSO",IF(AND(G37="",C37=""),"",IF(AND(G37&lt;&gt;"",C37=""),"FALTA",IF(AND(G37="",C37&lt;&gt;""),"EXCESSO",IF(B37="INVÁLIDO","INVÁLIDO",VLOOKUP(C37,'PLANILHA PROCV CONFERENCIA'!$A$2:$B$500,2,0)))))))</f>
        <v/>
      </c>
      <c r="F37" s="311" t="str">
        <f t="shared" si="1"/>
        <v/>
      </c>
      <c r="G37"/>
      <c r="H37"/>
      <c r="I37"/>
      <c r="J37"/>
      <c r="K37"/>
      <c r="L37"/>
      <c r="M37"/>
      <c r="N37"/>
    </row>
    <row r="38" ht="15" spans="1:14">
      <c r="A38" s="335"/>
      <c r="B38" s="335"/>
      <c r="C38" s="326"/>
      <c r="D38" s="337"/>
      <c r="E38" s="312"/>
      <c r="G38"/>
      <c r="H38"/>
      <c r="I38"/>
      <c r="J38"/>
      <c r="K38"/>
      <c r="L38"/>
      <c r="M38"/>
      <c r="N38"/>
    </row>
    <row r="39" ht="15" spans="1:14">
      <c r="A39" s="335"/>
      <c r="B39" s="335"/>
      <c r="C39" s="336"/>
      <c r="D39" s="337"/>
      <c r="E39" s="312" t="str">
        <f>IF(AND(G39="Total geral",C39=""),"",IF(AND(G39="Total geral",C39&lt;&gt;""),"EXCESSO",IF(AND(G39="",C39=""),"",IF(AND(G39&lt;&gt;"",C39=""),"FALTA",IF(AND(G39="",C39&lt;&gt;""),"EXCESSO",IF(B39="INVÁLIDO","INVÁLIDO",VLOOKUP(C39,'PLANILHA PROCV CONFERENCIA'!$A$2:$B$500,2,0)))))))</f>
        <v/>
      </c>
      <c r="F39" s="311" t="str">
        <f t="shared" si="1"/>
        <v/>
      </c>
      <c r="G39"/>
      <c r="H39"/>
      <c r="I39"/>
      <c r="J39"/>
      <c r="K39"/>
      <c r="L39"/>
      <c r="M39"/>
      <c r="N39"/>
    </row>
    <row r="40" ht="15" spans="1:14">
      <c r="A40" s="335"/>
      <c r="B40" s="335"/>
      <c r="C40" s="326"/>
      <c r="D40" s="337"/>
      <c r="E40" s="312" t="str">
        <f>IF(AND(G40="Total geral",C40=""),"",IF(AND(G40="Total geral",C40&lt;&gt;""),"EXCESSO",IF(AND(G40="",C40=""),"",IF(AND(G40&lt;&gt;"",C40=""),"FALTA",IF(AND(G40="",C40&lt;&gt;""),"EXCESSO",IF(B40="INVÁLIDO","INVÁLIDO",VLOOKUP(C40,'PLANILHA PROCV CONFERENCIA'!$A$2:$B$500,2,0)))))))</f>
        <v/>
      </c>
      <c r="F40" s="311" t="str">
        <f t="shared" si="1"/>
        <v/>
      </c>
      <c r="G40"/>
      <c r="H40"/>
      <c r="I40"/>
      <c r="J40"/>
      <c r="K40"/>
      <c r="L40"/>
      <c r="M40"/>
      <c r="N40"/>
    </row>
    <row r="41" ht="15" spans="1:14">
      <c r="A41" s="334" t="str">
        <f>IF(C41="","",(VLOOKUP(D41,'GERAR COD DE BARRA VALIDADE'!$C$2:$D$4986,2,0)))</f>
        <v/>
      </c>
      <c r="B41" s="335" t="str">
        <f t="shared" si="0"/>
        <v/>
      </c>
      <c r="C41" s="336" t="str">
        <f>IF(D41="","",(VLOOKUP(D41,'GERAR COD DE BARRA VALIDADE'!$A$2:$B$4987,2,0)))</f>
        <v/>
      </c>
      <c r="D41" s="337"/>
      <c r="E41" s="312" t="str">
        <f>IF(AND(G41="Total geral",C41=""),"",IF(AND(G41="Total geral",C41&lt;&gt;""),"EXCESSO",IF(AND(G41="",C41=""),"",IF(AND(G41&lt;&gt;"",C41=""),"FALTA",IF(AND(G41="",C41&lt;&gt;""),"EXCESSO",IF(B41="INVÁLIDO","INVÁLIDO",VLOOKUP(C41,'PLANILHA PROCV CONFERENCIA'!$A$2:$B$500,2,0)))))))</f>
        <v/>
      </c>
      <c r="F41" s="311" t="str">
        <f t="shared" si="1"/>
        <v/>
      </c>
      <c r="G41"/>
      <c r="H41"/>
      <c r="I41"/>
      <c r="J41"/>
      <c r="K41"/>
      <c r="L41"/>
      <c r="M41"/>
      <c r="N41"/>
    </row>
    <row r="42" ht="15" spans="1:14">
      <c r="A42" s="334" t="str">
        <f>IF(C42="","",(VLOOKUP(D42,'GERAR COD DE BARRA VALIDADE'!$C$2:$D$4986,2,0)))</f>
        <v/>
      </c>
      <c r="B42" s="335" t="str">
        <f t="shared" si="0"/>
        <v/>
      </c>
      <c r="C42" s="336" t="str">
        <f>IF(D42="","",(VLOOKUP(D42,'GERAR COD DE BARRA VALIDADE'!$A$2:$B$4987,2,0)))</f>
        <v/>
      </c>
      <c r="D42" s="337"/>
      <c r="E42" s="312" t="str">
        <f>IF(AND(G42="Total geral",C42=""),"",IF(AND(G42="Total geral",C42&lt;&gt;""),"EXCESSO",IF(AND(G42="",C42=""),"",IF(AND(G42&lt;&gt;"",C42=""),"FALTA",IF(AND(G42="",C42&lt;&gt;""),"EXCESSO",IF(B42="INVÁLIDO","INVÁLIDO",VLOOKUP(C42,'PLANILHA PROCV CONFERENCIA'!$A$2:$B$500,2,0)))))))</f>
        <v/>
      </c>
      <c r="F42" s="311" t="str">
        <f t="shared" si="1"/>
        <v/>
      </c>
      <c r="G42"/>
      <c r="H42"/>
      <c r="I42"/>
      <c r="J42"/>
      <c r="K42"/>
      <c r="L42"/>
      <c r="M42"/>
      <c r="N42"/>
    </row>
    <row r="43" ht="15" spans="1:14">
      <c r="A43" s="334" t="str">
        <f>IF(C43="","",(VLOOKUP(D43,'GERAR COD DE BARRA VALIDADE'!$C$2:$D$4986,2,0)))</f>
        <v/>
      </c>
      <c r="B43" s="335" t="str">
        <f t="shared" si="0"/>
        <v/>
      </c>
      <c r="C43" s="336" t="str">
        <f>IF(D43="","",(VLOOKUP(D43,'GERAR COD DE BARRA VALIDADE'!$A$2:$B$4987,2,0)))</f>
        <v/>
      </c>
      <c r="D43" s="337"/>
      <c r="E43" s="312" t="str">
        <f>IF(AND(G43="Total geral",C43=""),"",IF(AND(G43="Total geral",C43&lt;&gt;""),"EXCESSO",IF(AND(G43="",C43=""),"",IF(AND(G43&lt;&gt;"",C43=""),"FALTA",IF(AND(G43="",C43&lt;&gt;""),"EXCESSO",IF(B43="INVÁLIDO","INVÁLIDO",VLOOKUP(C43,'PLANILHA PROCV CONFERENCIA'!$A$2:$B$500,2,0)))))))</f>
        <v/>
      </c>
      <c r="F43" s="311" t="str">
        <f t="shared" si="1"/>
        <v/>
      </c>
      <c r="G43"/>
      <c r="H43"/>
      <c r="I43"/>
      <c r="K43" s="311"/>
      <c r="M43"/>
      <c r="N43"/>
    </row>
    <row r="44" ht="15" spans="1:14">
      <c r="A44" s="334" t="str">
        <f>IF(C44="","",(VLOOKUP(D44,'GERAR COD DE BARRA VALIDADE'!$C$2:$D$4986,2,0)))</f>
        <v/>
      </c>
      <c r="B44" s="335" t="str">
        <f t="shared" si="0"/>
        <v/>
      </c>
      <c r="C44" s="336" t="str">
        <f>IF(D44="","",(VLOOKUP(D44,'GERAR COD DE BARRA VALIDADE'!$A$2:$B$4987,2,0)))</f>
        <v/>
      </c>
      <c r="D44" s="337"/>
      <c r="E44" s="312" t="str">
        <f>IF(AND(G44="Total geral",C44=""),"",IF(AND(G44="Total geral",C44&lt;&gt;""),"EXCESSO",IF(AND(G44="",C44=""),"",IF(AND(G44&lt;&gt;"",C44=""),"FALTA",IF(AND(G44="",C44&lt;&gt;""),"EXCESSO",IF(B44="INVÁLIDO","INVÁLIDO",VLOOKUP(C44,'PLANILHA PROCV CONFERENCIA'!$A$2:$B$500,2,0)))))))</f>
        <v/>
      </c>
      <c r="F44" s="311" t="str">
        <f t="shared" si="1"/>
        <v/>
      </c>
      <c r="G44"/>
      <c r="H44"/>
      <c r="I44"/>
      <c r="K44" s="311"/>
      <c r="M44"/>
      <c r="N44"/>
    </row>
    <row r="45" ht="15" spans="1:14">
      <c r="A45" s="334" t="str">
        <f>IF(C45="","",(VLOOKUP(D45,'GERAR COD DE BARRA VALIDADE'!$C$2:$D$4986,2,0)))</f>
        <v/>
      </c>
      <c r="B45" s="335" t="str">
        <f t="shared" si="0"/>
        <v/>
      </c>
      <c r="C45" s="336" t="str">
        <f>IF(D45="","",(VLOOKUP(D45,'GERAR COD DE BARRA VALIDADE'!$A$2:$B$4987,2,0)))</f>
        <v/>
      </c>
      <c r="D45" s="337"/>
      <c r="E45" s="312" t="str">
        <f>IF(AND(G45="Total geral",C45=""),"",IF(AND(G45="Total geral",C45&lt;&gt;""),"EXCESSO",IF(AND(G45="",C45=""),"",IF(AND(G45&lt;&gt;"",C45=""),"FALTA",IF(AND(G45="",C45&lt;&gt;""),"EXCESSO",IF(B45="INVÁLIDO","INVÁLIDO",VLOOKUP(C45,'PLANILHA PROCV CONFERENCIA'!$A$2:$B$500,2,0)))))))</f>
        <v/>
      </c>
      <c r="F45" s="311" t="str">
        <f t="shared" si="1"/>
        <v/>
      </c>
      <c r="G45"/>
      <c r="H45"/>
      <c r="I45"/>
      <c r="K45" s="311"/>
      <c r="M45"/>
      <c r="N45"/>
    </row>
    <row r="46" ht="15" spans="1:14">
      <c r="A46" s="334" t="str">
        <f>IF(C46="","",(VLOOKUP(D46,'GERAR COD DE BARRA VALIDADE'!$C$2:$D$4986,2,0)))</f>
        <v/>
      </c>
      <c r="B46" s="335" t="str">
        <f t="shared" si="0"/>
        <v/>
      </c>
      <c r="C46" s="336" t="str">
        <f>IF(D46="","",(VLOOKUP(D46,'GERAR COD DE BARRA VALIDADE'!$A$2:$B$4987,2,0)))</f>
        <v/>
      </c>
      <c r="D46" s="337"/>
      <c r="E46" s="312" t="str">
        <f>IF(AND(G46="Total geral",C46=""),"",IF(AND(G46="Total geral",C46&lt;&gt;""),"EXCESSO",IF(AND(G46="",C46=""),"",IF(AND(G46&lt;&gt;"",C46=""),"FALTA",IF(AND(G46="",C46&lt;&gt;""),"EXCESSO",IF(B46="INVÁLIDO","INVÁLIDO",VLOOKUP(C46,'PLANILHA PROCV CONFERENCIA'!$A$2:$B$500,2,0)))))))</f>
        <v/>
      </c>
      <c r="F46" s="311" t="str">
        <f t="shared" si="1"/>
        <v/>
      </c>
      <c r="G46"/>
      <c r="H46"/>
      <c r="I46"/>
      <c r="K46" s="311"/>
      <c r="M46"/>
      <c r="N46"/>
    </row>
    <row r="47" ht="15" spans="1:14">
      <c r="A47" s="334" t="str">
        <f>IF(C47="","",(VLOOKUP(D47,'GERAR COD DE BARRA VALIDADE'!$C$2:$D$4986,2,0)))</f>
        <v/>
      </c>
      <c r="B47" s="335" t="str">
        <f t="shared" si="0"/>
        <v/>
      </c>
      <c r="C47" s="336" t="str">
        <f>IF(D47="","",(VLOOKUP(D47,'GERAR COD DE BARRA VALIDADE'!$A$2:$B$4987,2,0)))</f>
        <v/>
      </c>
      <c r="D47" s="337"/>
      <c r="E47" s="312" t="str">
        <f>IF(AND(G47="Total geral",C47=""),"",IF(AND(G47="Total geral",C47&lt;&gt;""),"EXCESSO",IF(AND(G47="",C47=""),"",IF(AND(G47&lt;&gt;"",C47=""),"FALTA",IF(AND(G47="",C47&lt;&gt;""),"EXCESSO",IF(B47="INVÁLIDO","INVÁLIDO",VLOOKUP(C47,'PLANILHA PROCV CONFERENCIA'!$A$2:$B$500,2,0)))))))</f>
        <v/>
      </c>
      <c r="F47" s="311" t="str">
        <f t="shared" si="1"/>
        <v/>
      </c>
      <c r="G47"/>
      <c r="H47"/>
      <c r="I47"/>
      <c r="K47" s="311"/>
      <c r="M47"/>
      <c r="N47"/>
    </row>
    <row r="48" ht="15" spans="1:14">
      <c r="A48" s="334" t="str">
        <f>IF(C48="","",(VLOOKUP(D48,'GERAR COD DE BARRA VALIDADE'!$C$2:$D$4986,2,0)))</f>
        <v/>
      </c>
      <c r="B48" s="335" t="str">
        <f t="shared" si="0"/>
        <v/>
      </c>
      <c r="C48" s="336" t="str">
        <f>IF(D48="","",(VLOOKUP(D48,'GERAR COD DE BARRA VALIDADE'!$A$2:$B$4987,2,0)))</f>
        <v/>
      </c>
      <c r="D48" s="337"/>
      <c r="E48" s="312" t="str">
        <f>IF(AND(G48="Total geral",C48=""),"",IF(AND(G48="Total geral",C48&lt;&gt;""),"EXCESSO",IF(AND(G48="",C48=""),"",IF(AND(G48&lt;&gt;"",C48=""),"FALTA",IF(AND(G48="",C48&lt;&gt;""),"EXCESSO",IF(B48="INVÁLIDO","INVÁLIDO",VLOOKUP(C48,'PLANILHA PROCV CONFERENCIA'!$A$2:$B$500,2,0)))))))</f>
        <v/>
      </c>
      <c r="F48" s="311" t="str">
        <f t="shared" si="1"/>
        <v/>
      </c>
      <c r="G48"/>
      <c r="H48"/>
      <c r="I48"/>
      <c r="K48" s="311"/>
      <c r="M48"/>
      <c r="N48"/>
    </row>
    <row r="49" ht="15" spans="1:14">
      <c r="A49" s="334" t="str">
        <f>IF(C49="","",(VLOOKUP(D49,'GERAR COD DE BARRA VALIDADE'!$C$2:$D$4986,2,0)))</f>
        <v/>
      </c>
      <c r="B49" s="335" t="str">
        <f t="shared" si="0"/>
        <v/>
      </c>
      <c r="C49" s="336" t="str">
        <f>IF(D49="","",(VLOOKUP(D49,'GERAR COD DE BARRA VALIDADE'!$A$2:$B$4987,2,0)))</f>
        <v/>
      </c>
      <c r="D49" s="337"/>
      <c r="E49" s="312" t="str">
        <f>IF(AND(G49="Total geral",C49=""),"",IF(AND(G49="Total geral",C49&lt;&gt;""),"EXCESSO",IF(AND(G49="",C49=""),"",IF(AND(G49&lt;&gt;"",C49=""),"FALTA",IF(AND(G49="",C49&lt;&gt;""),"EXCESSO",IF(B49="INVÁLIDO","INVÁLIDO",VLOOKUP(C49,'PLANILHA PROCV CONFERENCIA'!$A$2:$B$500,2,0)))))))</f>
        <v/>
      </c>
      <c r="F49" s="311" t="str">
        <f t="shared" si="1"/>
        <v/>
      </c>
      <c r="G49"/>
      <c r="H49"/>
      <c r="I49"/>
      <c r="K49" s="311"/>
      <c r="M49"/>
      <c r="N49"/>
    </row>
    <row r="50" ht="15" spans="1:14">
      <c r="A50" s="334" t="str">
        <f>IF(C50="","",(VLOOKUP(D50,'GERAR COD DE BARRA VALIDADE'!$C$2:$D$4986,2,0)))</f>
        <v/>
      </c>
      <c r="B50" s="335" t="str">
        <f t="shared" si="0"/>
        <v/>
      </c>
      <c r="C50" s="336" t="str">
        <f>IF(D50="","",(VLOOKUP(D50,'GERAR COD DE BARRA VALIDADE'!$A$2:$B$4987,2,0)))</f>
        <v/>
      </c>
      <c r="D50" s="337"/>
      <c r="E50" s="312" t="str">
        <f>IF(AND(G50="Total geral",C50=""),"",IF(AND(G50="Total geral",C50&lt;&gt;""),"EXCESSO",IF(AND(G50="",C50=""),"",IF(AND(G50&lt;&gt;"",C50=""),"FALTA",IF(AND(G50="",C50&lt;&gt;""),"EXCESSO",IF(B50="INVÁLIDO","INVÁLIDO",VLOOKUP(C50,'PLANILHA PROCV CONFERENCIA'!$A$2:$B$500,2,0)))))))</f>
        <v/>
      </c>
      <c r="F50" s="311" t="str">
        <f t="shared" si="1"/>
        <v/>
      </c>
      <c r="G50"/>
      <c r="H50"/>
      <c r="I50"/>
      <c r="K50" s="311"/>
      <c r="M50"/>
      <c r="N50"/>
    </row>
    <row r="51" ht="15" spans="1:14">
      <c r="A51" s="334" t="str">
        <f>IF(C51="","",(VLOOKUP(D51,'GERAR COD DE BARRA VALIDADE'!$C$2:$D$4986,2,0)))</f>
        <v/>
      </c>
      <c r="B51" s="335" t="str">
        <f t="shared" si="0"/>
        <v/>
      </c>
      <c r="C51" s="336" t="str">
        <f>IF(D51="","",(VLOOKUP(D51,'GERAR COD DE BARRA VALIDADE'!$A$2:$B$4987,2,0)))</f>
        <v/>
      </c>
      <c r="D51" s="337"/>
      <c r="E51" s="312" t="str">
        <f>IF(AND(G51="Total geral",C51=""),"",IF(AND(G51="Total geral",C51&lt;&gt;""),"EXCESSO",IF(AND(G51="",C51=""),"",IF(AND(G51&lt;&gt;"",C51=""),"FALTA",IF(AND(G51="",C51&lt;&gt;""),"EXCESSO",IF(B51="INVÁLIDO","INVÁLIDO",VLOOKUP(C51,'PLANILHA PROCV CONFERENCIA'!$A$2:$B$500,2,0)))))))</f>
        <v/>
      </c>
      <c r="F51" s="311" t="str">
        <f t="shared" si="1"/>
        <v/>
      </c>
      <c r="G51"/>
      <c r="H51"/>
      <c r="I51"/>
      <c r="K51" s="311"/>
      <c r="M51"/>
      <c r="N51"/>
    </row>
    <row r="52" ht="15.75" spans="1:14">
      <c r="A52" s="340" t="str">
        <f>IF(C52="","",(VLOOKUP(D52,'GERAR COD DE BARRA VALIDADE'!$C$2:$D$4986,2,0)))</f>
        <v/>
      </c>
      <c r="B52" s="341" t="str">
        <f t="shared" si="0"/>
        <v/>
      </c>
      <c r="C52" s="342" t="str">
        <f>IF(D52="","",(VLOOKUP(D52,'GERAR COD DE BARRA VALIDADE'!$A$2:$B$4987,2,0)))</f>
        <v/>
      </c>
      <c r="D52" s="343"/>
      <c r="E52" s="312" t="str">
        <f>IF(AND(G52="Total geral",C52=""),"",IF(AND(G52="Total geral",C52&lt;&gt;""),"EXCESSO",IF(AND(G52="",C52=""),"",IF(AND(G52&lt;&gt;"",C52=""),"FALTA",IF(AND(G52="",C52&lt;&gt;""),"EXCESSO",IF(B52="INVÁLIDO","INVÁLIDO",VLOOKUP(C52,'PLANILHA PROCV CONFERENCIA'!$A$2:$B$500,2,0)))))))</f>
        <v/>
      </c>
      <c r="F52" s="311" t="str">
        <f t="shared" si="1"/>
        <v/>
      </c>
      <c r="G52"/>
      <c r="H52"/>
      <c r="I52"/>
      <c r="K52" s="311"/>
      <c r="M52"/>
      <c r="N52"/>
    </row>
    <row r="53" ht="15" spans="1:14">
      <c r="A53" s="344" t="s">
        <v>19</v>
      </c>
      <c r="B53" s="345"/>
      <c r="C53" s="346"/>
      <c r="D53" s="347"/>
      <c r="E53" s="348"/>
      <c r="F53" s="349"/>
      <c r="G53" s="316"/>
      <c r="H53" s="316"/>
      <c r="I53" s="354"/>
      <c r="K53"/>
      <c r="M53"/>
      <c r="N53"/>
    </row>
    <row r="54" ht="15.75" spans="1:14">
      <c r="A54" s="350" t="s">
        <v>20</v>
      </c>
      <c r="B54" s="351"/>
      <c r="C54" s="351"/>
      <c r="D54" s="351"/>
      <c r="E54" s="319"/>
      <c r="F54" s="351"/>
      <c r="G54" s="319"/>
      <c r="H54" s="319"/>
      <c r="I54" s="357"/>
      <c r="K54"/>
      <c r="M54"/>
      <c r="N54"/>
    </row>
    <row r="55" ht="15.75" spans="6:14">
      <c r="F55"/>
      <c r="G55"/>
      <c r="H55"/>
      <c r="I55"/>
      <c r="K55"/>
      <c r="M55"/>
      <c r="N55"/>
    </row>
    <row r="56" ht="15" spans="1:14">
      <c r="A56" s="344" t="s">
        <v>21</v>
      </c>
      <c r="B56" s="348"/>
      <c r="C56" s="348"/>
      <c r="D56" s="348"/>
      <c r="E56" s="348"/>
      <c r="F56" s="316"/>
      <c r="G56" s="316"/>
      <c r="H56" s="316"/>
      <c r="I56" s="354"/>
      <c r="K56"/>
      <c r="M56"/>
      <c r="N56"/>
    </row>
    <row r="57" ht="15.75" spans="1:14">
      <c r="A57" s="350" t="s">
        <v>22</v>
      </c>
      <c r="B57" s="351"/>
      <c r="C57" s="351"/>
      <c r="D57" s="351"/>
      <c r="E57" s="351"/>
      <c r="F57" s="319"/>
      <c r="G57" s="319"/>
      <c r="H57" s="319"/>
      <c r="I57" s="357"/>
      <c r="K57"/>
      <c r="M57"/>
      <c r="N57"/>
    </row>
    <row r="58" ht="13.5" spans="11:11">
      <c r="K58" s="311"/>
    </row>
    <row r="59" spans="1:11">
      <c r="A59" s="344" t="s">
        <v>53</v>
      </c>
      <c r="B59" s="348"/>
      <c r="C59" s="348"/>
      <c r="D59" s="348"/>
      <c r="E59" s="348"/>
      <c r="F59" s="348"/>
      <c r="G59" s="349"/>
      <c r="H59" s="348"/>
      <c r="I59" s="366"/>
      <c r="K59" s="311"/>
    </row>
    <row r="60" spans="1:11">
      <c r="A60" s="352"/>
      <c r="I60" s="367"/>
      <c r="K60" s="311"/>
    </row>
    <row r="61" ht="13.5" spans="1:11">
      <c r="A61" s="350" t="s">
        <v>24</v>
      </c>
      <c r="B61" s="351"/>
      <c r="C61" s="351"/>
      <c r="D61" s="351"/>
      <c r="E61" s="351"/>
      <c r="F61" s="351"/>
      <c r="G61" s="353"/>
      <c r="H61" s="351"/>
      <c r="I61" s="368"/>
      <c r="K61" s="311"/>
    </row>
    <row r="62" ht="15" spans="6:14">
      <c r="F62"/>
      <c r="G62"/>
      <c r="H62"/>
      <c r="I62"/>
      <c r="K62"/>
      <c r="M62"/>
      <c r="N62"/>
    </row>
    <row r="63" ht="15" spans="6:14">
      <c r="F63"/>
      <c r="G63"/>
      <c r="H63"/>
      <c r="I63"/>
      <c r="K63"/>
      <c r="M63"/>
      <c r="N63"/>
    </row>
    <row r="64" ht="15" spans="6:14">
      <c r="F64"/>
      <c r="G64"/>
      <c r="H64"/>
      <c r="I64"/>
      <c r="K64"/>
      <c r="M64"/>
      <c r="N64"/>
    </row>
    <row r="65" ht="15" spans="6:14">
      <c r="F65"/>
      <c r="G65"/>
      <c r="H65"/>
      <c r="I65"/>
      <c r="K65"/>
      <c r="M65"/>
      <c r="N65"/>
    </row>
    <row r="66" ht="15" spans="6:14">
      <c r="F66"/>
      <c r="G66"/>
      <c r="H66"/>
      <c r="I66"/>
      <c r="K66"/>
      <c r="M66"/>
      <c r="N66"/>
    </row>
    <row r="67" ht="15" spans="6:14">
      <c r="F67"/>
      <c r="G67"/>
      <c r="H67"/>
      <c r="I67"/>
      <c r="K67"/>
      <c r="M67"/>
      <c r="N67"/>
    </row>
    <row r="68" ht="15" spans="6:14">
      <c r="F68"/>
      <c r="G68"/>
      <c r="H68"/>
      <c r="I68"/>
      <c r="K68"/>
      <c r="M68"/>
      <c r="N68"/>
    </row>
    <row r="69" ht="15" spans="6:14">
      <c r="F69"/>
      <c r="G69"/>
      <c r="H69"/>
      <c r="I69"/>
      <c r="K69"/>
      <c r="M69"/>
      <c r="N69"/>
    </row>
    <row r="70" ht="15" spans="6:14">
      <c r="F70"/>
      <c r="G70"/>
      <c r="H70"/>
      <c r="I70"/>
      <c r="K70"/>
      <c r="M70"/>
      <c r="N70"/>
    </row>
    <row r="71" ht="15" spans="6:14">
      <c r="F71"/>
      <c r="G71"/>
      <c r="H71"/>
      <c r="I71"/>
      <c r="K71"/>
      <c r="M71"/>
      <c r="N71"/>
    </row>
    <row r="72" ht="15" spans="6:14">
      <c r="F72"/>
      <c r="G72"/>
      <c r="H72"/>
      <c r="I72"/>
      <c r="K72"/>
      <c r="M72"/>
      <c r="N72"/>
    </row>
    <row r="73" ht="15" spans="6:14">
      <c r="F73"/>
      <c r="G73"/>
      <c r="H73"/>
      <c r="I73"/>
      <c r="K73"/>
      <c r="M73"/>
      <c r="N73"/>
    </row>
    <row r="74" ht="15" spans="6:14">
      <c r="F74"/>
      <c r="G74"/>
      <c r="H74"/>
      <c r="I74"/>
      <c r="K74"/>
      <c r="M74"/>
      <c r="N74"/>
    </row>
    <row r="75" ht="15" spans="6:14">
      <c r="F75"/>
      <c r="G75"/>
      <c r="H75"/>
      <c r="I75"/>
      <c r="K75"/>
      <c r="M75"/>
      <c r="N75"/>
    </row>
    <row r="76" ht="15" spans="6:14">
      <c r="F76"/>
      <c r="G76"/>
      <c r="H76"/>
      <c r="I76"/>
      <c r="K76"/>
      <c r="M76"/>
      <c r="N76"/>
    </row>
    <row r="77" ht="15" spans="6:14">
      <c r="F77"/>
      <c r="G77"/>
      <c r="H77"/>
      <c r="I77"/>
      <c r="K77"/>
      <c r="M77"/>
      <c r="N77"/>
    </row>
    <row r="78" ht="15" spans="6:14">
      <c r="F78"/>
      <c r="G78"/>
      <c r="H78"/>
      <c r="I78"/>
      <c r="K78"/>
      <c r="M78"/>
      <c r="N78"/>
    </row>
    <row r="79" ht="15" spans="6:14">
      <c r="F79"/>
      <c r="G79"/>
      <c r="H79"/>
      <c r="I79"/>
      <c r="K79"/>
      <c r="M79"/>
      <c r="N79"/>
    </row>
    <row r="80" ht="15" spans="6:14">
      <c r="F80"/>
      <c r="G80"/>
      <c r="H80"/>
      <c r="I80"/>
      <c r="K80"/>
      <c r="M80"/>
      <c r="N80"/>
    </row>
    <row r="81" ht="15" spans="6:14">
      <c r="F81"/>
      <c r="G81"/>
      <c r="H81"/>
      <c r="I81"/>
      <c r="K81"/>
      <c r="M81"/>
      <c r="N81"/>
    </row>
    <row r="82" ht="15" spans="6:14">
      <c r="F82"/>
      <c r="G82"/>
      <c r="H82"/>
      <c r="I82"/>
      <c r="K82"/>
      <c r="M82"/>
      <c r="N82"/>
    </row>
    <row r="83" ht="15" spans="6:14">
      <c r="F83"/>
      <c r="G83"/>
      <c r="H83"/>
      <c r="I83"/>
      <c r="K83"/>
      <c r="M83"/>
      <c r="N83"/>
    </row>
    <row r="84" ht="15" spans="6:14">
      <c r="F84"/>
      <c r="G84"/>
      <c r="H84"/>
      <c r="I84"/>
      <c r="K84"/>
      <c r="M84"/>
      <c r="N84"/>
    </row>
    <row r="85" ht="15" spans="6:14">
      <c r="F85"/>
      <c r="G85"/>
      <c r="H85"/>
      <c r="I85"/>
      <c r="K85"/>
      <c r="M85"/>
      <c r="N85"/>
    </row>
    <row r="86" ht="15" spans="6:14">
      <c r="F86"/>
      <c r="G86"/>
      <c r="H86"/>
      <c r="I86"/>
      <c r="K86"/>
      <c r="M86"/>
      <c r="N86"/>
    </row>
    <row r="87" ht="15" spans="6:14">
      <c r="F87"/>
      <c r="G87"/>
      <c r="H87"/>
      <c r="I87"/>
      <c r="K87"/>
      <c r="M87"/>
      <c r="N87"/>
    </row>
    <row r="88" ht="15" spans="6:14">
      <c r="F88"/>
      <c r="G88"/>
      <c r="H88"/>
      <c r="I88"/>
      <c r="K88"/>
      <c r="M88"/>
      <c r="N88"/>
    </row>
    <row r="89" ht="15" spans="6:14">
      <c r="F89"/>
      <c r="G89"/>
      <c r="H89"/>
      <c r="I89"/>
      <c r="K89"/>
      <c r="M89"/>
      <c r="N89"/>
    </row>
    <row r="90" ht="15" spans="6:14">
      <c r="F90"/>
      <c r="G90"/>
      <c r="H90"/>
      <c r="I90"/>
      <c r="K90"/>
      <c r="M90"/>
      <c r="N90"/>
    </row>
    <row r="91" ht="15" spans="6:14">
      <c r="F91"/>
      <c r="G91"/>
      <c r="H91"/>
      <c r="I91"/>
      <c r="K91"/>
      <c r="M91"/>
      <c r="N91"/>
    </row>
    <row r="92" ht="15" spans="6:14">
      <c r="F92"/>
      <c r="G92"/>
      <c r="H92"/>
      <c r="I92"/>
      <c r="K92"/>
      <c r="M92"/>
      <c r="N92"/>
    </row>
    <row r="93" ht="15" spans="6:14">
      <c r="F93"/>
      <c r="G93"/>
      <c r="H93"/>
      <c r="I93"/>
      <c r="K93"/>
      <c r="M93"/>
      <c r="N93"/>
    </row>
    <row r="94" ht="15" spans="6:14">
      <c r="F94"/>
      <c r="G94"/>
      <c r="H94"/>
      <c r="I94"/>
      <c r="K94"/>
      <c r="M94"/>
      <c r="N94"/>
    </row>
    <row r="95" ht="15" spans="6:14">
      <c r="F95"/>
      <c r="G95"/>
      <c r="H95"/>
      <c r="I95"/>
      <c r="K95"/>
      <c r="M95"/>
      <c r="N95"/>
    </row>
    <row r="96" ht="15" spans="6:14">
      <c r="F96"/>
      <c r="G96"/>
      <c r="H96"/>
      <c r="I96"/>
      <c r="K96"/>
      <c r="M96"/>
      <c r="N96"/>
    </row>
    <row r="97" ht="15" spans="6:14">
      <c r="F97"/>
      <c r="G97"/>
      <c r="H97"/>
      <c r="I97"/>
      <c r="K97"/>
      <c r="M97"/>
      <c r="N97"/>
    </row>
    <row r="98" ht="15" spans="6:14">
      <c r="F98"/>
      <c r="G98"/>
      <c r="H98"/>
      <c r="I98"/>
      <c r="K98"/>
      <c r="M98"/>
      <c r="N98"/>
    </row>
    <row r="99" ht="15" spans="6:14">
      <c r="F99"/>
      <c r="G99"/>
      <c r="H99"/>
      <c r="I99"/>
      <c r="K99"/>
      <c r="M99"/>
      <c r="N99"/>
    </row>
    <row r="100" ht="15" spans="6:14">
      <c r="F100"/>
      <c r="G100"/>
      <c r="H100"/>
      <c r="I100"/>
      <c r="K100"/>
      <c r="M100"/>
      <c r="N100"/>
    </row>
    <row r="101" ht="15" spans="6:14">
      <c r="F101"/>
      <c r="G101"/>
      <c r="H101"/>
      <c r="I101"/>
      <c r="K101"/>
      <c r="M101"/>
      <c r="N101"/>
    </row>
    <row r="102" ht="15" spans="6:14">
      <c r="F102"/>
      <c r="G102"/>
      <c r="H102"/>
      <c r="I102"/>
      <c r="K102"/>
      <c r="M102"/>
      <c r="N102"/>
    </row>
    <row r="103" ht="15" spans="6:14">
      <c r="F103"/>
      <c r="G103"/>
      <c r="H103"/>
      <c r="I103"/>
      <c r="K103"/>
      <c r="M103"/>
      <c r="N103"/>
    </row>
    <row r="104" ht="15" spans="6:14">
      <c r="F104"/>
      <c r="G104"/>
      <c r="H104"/>
      <c r="I104"/>
      <c r="K104"/>
      <c r="M104"/>
      <c r="N104"/>
    </row>
    <row r="105" ht="15" spans="6:14">
      <c r="F105"/>
      <c r="G105"/>
      <c r="H105"/>
      <c r="I105"/>
      <c r="K105"/>
      <c r="M105"/>
      <c r="N105"/>
    </row>
    <row r="106" ht="15" spans="6:14">
      <c r="F106"/>
      <c r="G106"/>
      <c r="H106"/>
      <c r="I106"/>
      <c r="K106"/>
      <c r="M106"/>
      <c r="N106"/>
    </row>
    <row r="107" ht="15" spans="6:14">
      <c r="F107"/>
      <c r="G107"/>
      <c r="H107"/>
      <c r="I107"/>
      <c r="K107"/>
      <c r="M107"/>
      <c r="N107"/>
    </row>
    <row r="108" ht="15" spans="6:14">
      <c r="F108"/>
      <c r="G108"/>
      <c r="H108"/>
      <c r="I108"/>
      <c r="K108"/>
      <c r="M108"/>
      <c r="N108"/>
    </row>
    <row r="109" ht="15" spans="6:14">
      <c r="F109"/>
      <c r="G109"/>
      <c r="H109"/>
      <c r="I109"/>
      <c r="K109"/>
      <c r="M109"/>
      <c r="N109"/>
    </row>
    <row r="110" ht="15" spans="6:14">
      <c r="F110"/>
      <c r="G110"/>
      <c r="H110"/>
      <c r="I110"/>
      <c r="K110"/>
      <c r="M110"/>
      <c r="N110"/>
    </row>
    <row r="111" ht="15" spans="6:14">
      <c r="F111"/>
      <c r="G111"/>
      <c r="H111"/>
      <c r="I111"/>
      <c r="K111"/>
      <c r="M111"/>
      <c r="N111"/>
    </row>
    <row r="112" ht="15" spans="6:14">
      <c r="F112"/>
      <c r="G112"/>
      <c r="H112"/>
      <c r="I112"/>
      <c r="K112"/>
      <c r="M112"/>
      <c r="N112"/>
    </row>
    <row r="113" ht="15" spans="6:14">
      <c r="F113"/>
      <c r="G113"/>
      <c r="H113"/>
      <c r="I113"/>
      <c r="K113"/>
      <c r="M113"/>
      <c r="N113"/>
    </row>
    <row r="114" ht="15" spans="6:14">
      <c r="F114"/>
      <c r="G114"/>
      <c r="H114"/>
      <c r="I114"/>
      <c r="K114"/>
      <c r="M114"/>
      <c r="N114"/>
    </row>
    <row r="115" ht="15" spans="6:14">
      <c r="F115"/>
      <c r="G115"/>
      <c r="H115"/>
      <c r="I115"/>
      <c r="K115"/>
      <c r="M115"/>
      <c r="N115"/>
    </row>
    <row r="116" ht="15" spans="6:14">
      <c r="F116"/>
      <c r="G116"/>
      <c r="H116"/>
      <c r="I116"/>
      <c r="K116"/>
      <c r="M116"/>
      <c r="N116"/>
    </row>
    <row r="117" ht="15" spans="6:14">
      <c r="F117"/>
      <c r="G117"/>
      <c r="H117"/>
      <c r="I117"/>
      <c r="K117"/>
      <c r="M117"/>
      <c r="N117"/>
    </row>
    <row r="118" ht="15" spans="6:14">
      <c r="F118"/>
      <c r="G118"/>
      <c r="H118"/>
      <c r="I118"/>
      <c r="K118"/>
      <c r="M118"/>
      <c r="N118"/>
    </row>
    <row r="119" ht="15" spans="6:14">
      <c r="F119"/>
      <c r="G119"/>
      <c r="H119"/>
      <c r="I119"/>
      <c r="K119"/>
      <c r="M119"/>
      <c r="N119"/>
    </row>
    <row r="120" ht="15" spans="6:14">
      <c r="F120"/>
      <c r="G120"/>
      <c r="H120"/>
      <c r="I120"/>
      <c r="K120"/>
      <c r="M120"/>
      <c r="N120"/>
    </row>
    <row r="121" ht="15" spans="6:14">
      <c r="F121"/>
      <c r="G121"/>
      <c r="H121"/>
      <c r="I121"/>
      <c r="K121"/>
      <c r="M121"/>
      <c r="N121"/>
    </row>
    <row r="122" ht="15" spans="6:14">
      <c r="F122"/>
      <c r="G122"/>
      <c r="H122"/>
      <c r="I122"/>
      <c r="K122"/>
      <c r="M122"/>
      <c r="N122"/>
    </row>
    <row r="123" ht="15" spans="6:14">
      <c r="F123"/>
      <c r="G123"/>
      <c r="H123"/>
      <c r="I123"/>
      <c r="K123"/>
      <c r="M123"/>
      <c r="N123"/>
    </row>
    <row r="124" ht="15" spans="6:14">
      <c r="F124"/>
      <c r="G124"/>
      <c r="H124"/>
      <c r="I124"/>
      <c r="K124"/>
      <c r="M124"/>
      <c r="N124"/>
    </row>
    <row r="125" ht="15" spans="6:14">
      <c r="F125"/>
      <c r="G125"/>
      <c r="H125"/>
      <c r="I125"/>
      <c r="K125"/>
      <c r="M125"/>
      <c r="N125"/>
    </row>
    <row r="126" ht="15" spans="6:14">
      <c r="F126"/>
      <c r="G126"/>
      <c r="H126"/>
      <c r="I126"/>
      <c r="K126"/>
      <c r="M126"/>
      <c r="N126"/>
    </row>
    <row r="127" ht="15" spans="6:14">
      <c r="F127"/>
      <c r="G127"/>
      <c r="H127"/>
      <c r="I127"/>
      <c r="K127"/>
      <c r="M127"/>
      <c r="N127"/>
    </row>
    <row r="128" ht="15" spans="6:14">
      <c r="F128"/>
      <c r="G128"/>
      <c r="H128"/>
      <c r="I128"/>
      <c r="K128"/>
      <c r="M128"/>
      <c r="N128"/>
    </row>
    <row r="129" ht="15" spans="6:14">
      <c r="F129"/>
      <c r="G129"/>
      <c r="H129"/>
      <c r="I129"/>
      <c r="K129"/>
      <c r="M129"/>
      <c r="N129"/>
    </row>
    <row r="130" ht="15" spans="6:14">
      <c r="F130"/>
      <c r="G130"/>
      <c r="H130"/>
      <c r="I130"/>
      <c r="K130"/>
      <c r="M130"/>
      <c r="N130"/>
    </row>
    <row r="131" ht="15" spans="6:14">
      <c r="F131"/>
      <c r="G131"/>
      <c r="H131"/>
      <c r="I131"/>
      <c r="K131"/>
      <c r="M131"/>
      <c r="N131"/>
    </row>
    <row r="132" ht="15" spans="6:14">
      <c r="F132"/>
      <c r="G132"/>
      <c r="H132"/>
      <c r="I132"/>
      <c r="K132"/>
      <c r="M132"/>
      <c r="N132"/>
    </row>
    <row r="133" ht="15" spans="6:14">
      <c r="F133"/>
      <c r="G133"/>
      <c r="H133"/>
      <c r="I133"/>
      <c r="K133"/>
      <c r="M133"/>
      <c r="N133"/>
    </row>
    <row r="134" ht="15" spans="6:14">
      <c r="F134"/>
      <c r="G134"/>
      <c r="H134"/>
      <c r="I134"/>
      <c r="K134"/>
      <c r="M134"/>
      <c r="N134"/>
    </row>
    <row r="135" ht="15" spans="6:14">
      <c r="F135"/>
      <c r="G135"/>
      <c r="H135"/>
      <c r="I135"/>
      <c r="K135"/>
      <c r="M135"/>
      <c r="N135"/>
    </row>
    <row r="136" ht="15" spans="6:14">
      <c r="F136"/>
      <c r="G136"/>
      <c r="H136"/>
      <c r="I136"/>
      <c r="K136"/>
      <c r="M136"/>
      <c r="N136"/>
    </row>
    <row r="137" ht="15" spans="6:14">
      <c r="F137"/>
      <c r="G137"/>
      <c r="H137"/>
      <c r="I137"/>
      <c r="K137"/>
      <c r="M137"/>
      <c r="N137"/>
    </row>
    <row r="138" ht="15" spans="6:14">
      <c r="F138"/>
      <c r="G138"/>
      <c r="H138"/>
      <c r="I138"/>
      <c r="K138"/>
      <c r="M138"/>
      <c r="N138"/>
    </row>
    <row r="139" ht="15" spans="6:14">
      <c r="F139"/>
      <c r="G139"/>
      <c r="H139"/>
      <c r="I139"/>
      <c r="K139"/>
      <c r="M139"/>
      <c r="N139"/>
    </row>
    <row r="140" ht="15" spans="6:14">
      <c r="F140"/>
      <c r="G140"/>
      <c r="H140"/>
      <c r="I140"/>
      <c r="K140"/>
      <c r="M140"/>
      <c r="N140"/>
    </row>
    <row r="141" ht="15" spans="6:14">
      <c r="F141"/>
      <c r="G141"/>
      <c r="H141"/>
      <c r="I141"/>
      <c r="K141"/>
      <c r="M141"/>
      <c r="N141"/>
    </row>
    <row r="142" ht="15" spans="6:14">
      <c r="F142"/>
      <c r="G142"/>
      <c r="H142"/>
      <c r="I142"/>
      <c r="K142"/>
      <c r="M142"/>
      <c r="N142"/>
    </row>
    <row r="143" ht="15" spans="6:14">
      <c r="F143"/>
      <c r="G143"/>
      <c r="H143"/>
      <c r="I143"/>
      <c r="K143"/>
      <c r="M143"/>
      <c r="N143"/>
    </row>
    <row r="144" ht="15" spans="6:14">
      <c r="F144"/>
      <c r="G144"/>
      <c r="H144"/>
      <c r="I144"/>
      <c r="K144"/>
      <c r="M144"/>
      <c r="N144"/>
    </row>
    <row r="145" ht="15" spans="6:14">
      <c r="F145"/>
      <c r="G145"/>
      <c r="H145"/>
      <c r="I145"/>
      <c r="K145"/>
      <c r="M145"/>
      <c r="N145"/>
    </row>
    <row r="146" ht="15" spans="6:14">
      <c r="F146"/>
      <c r="G146"/>
      <c r="H146"/>
      <c r="I146"/>
      <c r="K146"/>
      <c r="M146"/>
      <c r="N146"/>
    </row>
    <row r="147" ht="15" spans="6:14">
      <c r="F147"/>
      <c r="G147"/>
      <c r="H147"/>
      <c r="I147"/>
      <c r="K147"/>
      <c r="M147"/>
      <c r="N147"/>
    </row>
    <row r="148" ht="15" spans="6:14">
      <c r="F148"/>
      <c r="G148"/>
      <c r="H148"/>
      <c r="I148"/>
      <c r="K148"/>
      <c r="M148"/>
      <c r="N148"/>
    </row>
    <row r="149" ht="15" spans="6:14">
      <c r="F149"/>
      <c r="G149"/>
      <c r="H149"/>
      <c r="I149"/>
      <c r="K149"/>
      <c r="M149"/>
      <c r="N149"/>
    </row>
    <row r="150" ht="15" spans="6:14">
      <c r="F150"/>
      <c r="G150"/>
      <c r="H150"/>
      <c r="I150"/>
      <c r="K150"/>
      <c r="M150"/>
      <c r="N150"/>
    </row>
    <row r="151" ht="15" spans="6:14">
      <c r="F151"/>
      <c r="G151"/>
      <c r="H151"/>
      <c r="I151"/>
      <c r="K151"/>
      <c r="M151"/>
      <c r="N151"/>
    </row>
    <row r="152" ht="15" spans="6:14">
      <c r="F152"/>
      <c r="G152"/>
      <c r="H152"/>
      <c r="I152"/>
      <c r="K152"/>
      <c r="M152"/>
      <c r="N152"/>
    </row>
    <row r="153" ht="15" spans="6:14">
      <c r="F153"/>
      <c r="G153"/>
      <c r="H153"/>
      <c r="I153"/>
      <c r="K153"/>
      <c r="M153"/>
      <c r="N153"/>
    </row>
    <row r="154" ht="15" spans="7:14">
      <c r="G154"/>
      <c r="H154"/>
      <c r="I154"/>
      <c r="K154"/>
      <c r="L154"/>
      <c r="M154"/>
      <c r="N154"/>
    </row>
    <row r="155" ht="15" spans="7:14">
      <c r="G155"/>
      <c r="H155"/>
      <c r="I155"/>
      <c r="K155"/>
      <c r="L155"/>
      <c r="M155"/>
      <c r="N155"/>
    </row>
    <row r="156" ht="15" spans="7:14">
      <c r="G156"/>
      <c r="H156"/>
      <c r="I156"/>
      <c r="K156"/>
      <c r="L156"/>
      <c r="M156"/>
      <c r="N156"/>
    </row>
    <row r="157" ht="15" spans="7:14">
      <c r="G157"/>
      <c r="H157"/>
      <c r="I157"/>
      <c r="K157"/>
      <c r="L157"/>
      <c r="M157"/>
      <c r="N157"/>
    </row>
    <row r="158" ht="15" spans="7:14">
      <c r="G158"/>
      <c r="H158"/>
      <c r="I158"/>
      <c r="K158"/>
      <c r="L158"/>
      <c r="M158"/>
      <c r="N158"/>
    </row>
    <row r="159" ht="15" spans="7:14">
      <c r="G159"/>
      <c r="H159"/>
      <c r="I159"/>
      <c r="K159"/>
      <c r="L159"/>
      <c r="M159"/>
      <c r="N159"/>
    </row>
    <row r="160" ht="15" spans="7:14">
      <c r="G160"/>
      <c r="H160"/>
      <c r="I160"/>
      <c r="K160"/>
      <c r="L160"/>
      <c r="M160"/>
      <c r="N160"/>
    </row>
    <row r="161" ht="15" spans="7:14">
      <c r="G161"/>
      <c r="H161"/>
      <c r="I161"/>
      <c r="K161"/>
      <c r="L161"/>
      <c r="M161"/>
      <c r="N161"/>
    </row>
    <row r="162" ht="15" spans="7:14">
      <c r="G162"/>
      <c r="H162"/>
      <c r="I162"/>
      <c r="K162"/>
      <c r="L162"/>
      <c r="M162"/>
      <c r="N162"/>
    </row>
    <row r="163" ht="15" spans="7:14">
      <c r="G163"/>
      <c r="H163"/>
      <c r="I163"/>
      <c r="K163"/>
      <c r="L163"/>
      <c r="M163"/>
      <c r="N163"/>
    </row>
    <row r="164" ht="15" spans="7:14">
      <c r="G164"/>
      <c r="H164"/>
      <c r="I164"/>
      <c r="K164"/>
      <c r="L164"/>
      <c r="M164"/>
      <c r="N164"/>
    </row>
    <row r="165" ht="15" spans="7:14">
      <c r="G165"/>
      <c r="H165"/>
      <c r="I165"/>
      <c r="K165"/>
      <c r="L165"/>
      <c r="M165"/>
      <c r="N165"/>
    </row>
    <row r="166" ht="15" spans="7:14">
      <c r="G166"/>
      <c r="H166"/>
      <c r="I166"/>
      <c r="K166"/>
      <c r="L166"/>
      <c r="M166"/>
      <c r="N166"/>
    </row>
    <row r="167" ht="15" spans="7:14">
      <c r="G167"/>
      <c r="H167"/>
      <c r="I167"/>
      <c r="K167"/>
      <c r="L167"/>
      <c r="M167"/>
      <c r="N167"/>
    </row>
    <row r="168" ht="15" spans="7:14">
      <c r="G168"/>
      <c r="H168"/>
      <c r="I168"/>
      <c r="K168"/>
      <c r="L168"/>
      <c r="M168"/>
      <c r="N168"/>
    </row>
    <row r="169" ht="15" spans="7:14">
      <c r="G169"/>
      <c r="H169"/>
      <c r="I169"/>
      <c r="K169"/>
      <c r="L169"/>
      <c r="M169"/>
      <c r="N169"/>
    </row>
    <row r="170" ht="15" spans="7:14">
      <c r="G170"/>
      <c r="H170"/>
      <c r="I170"/>
      <c r="K170"/>
      <c r="L170"/>
      <c r="M170"/>
      <c r="N170"/>
    </row>
    <row r="171" ht="15" spans="7:14">
      <c r="G171"/>
      <c r="H171"/>
      <c r="I171"/>
      <c r="K171"/>
      <c r="L171"/>
      <c r="M171"/>
      <c r="N171"/>
    </row>
    <row r="172" ht="15" spans="7:14">
      <c r="G172"/>
      <c r="H172"/>
      <c r="I172"/>
      <c r="K172"/>
      <c r="L172"/>
      <c r="M172"/>
      <c r="N172"/>
    </row>
    <row r="173" ht="15" spans="7:14">
      <c r="G173"/>
      <c r="H173"/>
      <c r="I173"/>
      <c r="K173"/>
      <c r="L173"/>
      <c r="M173"/>
      <c r="N173"/>
    </row>
    <row r="174" ht="15" spans="7:14">
      <c r="G174"/>
      <c r="H174"/>
      <c r="I174"/>
      <c r="K174"/>
      <c r="L174"/>
      <c r="M174"/>
      <c r="N174"/>
    </row>
    <row r="175" ht="15" spans="7:14">
      <c r="G175"/>
      <c r="H175"/>
      <c r="I175"/>
      <c r="K175"/>
      <c r="L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
    <cfRule type="containsText" dxfId="27" priority="3" stopIfTrue="1" operator="between" text="DOCUMENTOS DENTRO DO ENVELOPE DE HABILITAÇÃO">
      <formula>NOT(ISERROR(SEARCH("DOCUMENTOS DENTRO DO ENVELOPE DE HABILITAÇÃO",A1)))</formula>
    </cfRule>
    <cfRule type="containsText" dxfId="24" priority="5" stopIfTrue="1" operator="between" text="ERRO - NÃO CONFERE COM LEITURA">
      <formula>NOT(ISERROR(SEARCH("ERRO - NÃO CONFERE COM LEITURA",A1)))</formula>
    </cfRule>
  </conditionalFormatting>
  <conditionalFormatting sqref="A36:A40">
    <cfRule type="containsText" dxfId="16" priority="1" stopIfTrue="1" operator="between" text="INVÁLIDO">
      <formula>NOT(ISERROR(SEARCH("INVÁLIDO",A36)))</formula>
    </cfRule>
  </conditionalFormatting>
  <conditionalFormatting sqref="J1:J2">
    <cfRule type="containsText" dxfId="21" priority="8" stopIfTrue="1" operator="between" text="DOCUMENTOS DENTRO DO ENVELOPE DE HABILITAÇÃO">
      <formula>NOT(ISERROR(SEARCH("DOCUMENTOS DENTRO DO ENVELOPE DE HABILITAÇÃO",J1)))</formula>
    </cfRule>
    <cfRule type="containsText" dxfId="22" priority="37" stopIfTrue="1" operator="between" text="NÃO CONFERE COM LEITURA">
      <formula>NOT(ISERROR(SEARCH("NÃO CONFERE COM LEITURA",J1)))</formula>
    </cfRule>
  </conditionalFormatting>
  <conditionalFormatting sqref="K184:K65536;B9:B53;K1:K7">
    <cfRule type="containsText" dxfId="16" priority="9" stopIfTrue="1" operator="between" text="INVÁLIDO">
      <formula>NOT(ISERROR(SEARCH("INVÁLIDO",B1)))</formula>
    </cfRule>
  </conditionalFormatting>
  <conditionalFormatting sqref="D5:G5;C6">
    <cfRule type="containsText" dxfId="16" priority="2" stopIfTrue="1" operator="between" text="SR. REPRESENTANTE ACRESCENTAR DOCUMENTO INDICADO POR FALTA NA COLUNA EXG">
      <formula>NOT(ISERROR(SEARCH("SR. REPRESENTANTE ACRESCENTAR DOCUMENTO INDICADO POR FALTA NA COLUNA EXG",C5)))</formula>
    </cfRule>
  </conditionalFormatting>
  <conditionalFormatting sqref="F54;E87:E90;F174:F65536;E9;E53;F10:F52">
    <cfRule type="containsText" dxfId="15" priority="10" stopIfTrue="1" operator="between" text="OK">
      <formula>NOT(ISERROR(SEARCH("OK",E9)))</formula>
    </cfRule>
    <cfRule type="containsText" dxfId="16" priority="11" stopIfTrue="1" operator="between" text="FALTA">
      <formula>NOT(ISERROR(SEARCH("FALTA",E9)))</formula>
    </cfRule>
  </conditionalFormatting>
  <conditionalFormatting sqref="A10:A35;A41:A52">
    <cfRule type="cellIs" dxfId="14" priority="70" stopIfTrue="1" operator="lessThan">
      <formula>$A$6</formula>
    </cfRule>
  </conditionalFormatting>
  <conditionalFormatting sqref="G176:G65536;G62:G173;G54:G57;F53;E10:E52">
    <cfRule type="containsText" dxfId="25" priority="40" stopIfTrue="1" operator="between" text="OK">
      <formula>NOT(ISERROR(SEARCH("OK",E10)))</formula>
    </cfRule>
  </conditionalFormatting>
  <conditionalFormatting sqref="F53;E10:E52">
    <cfRule type="containsText" dxfId="17" priority="30" stopIfTrue="1" operator="between" text="EXCESSO">
      <formula>NOT(ISERROR(SEARCH("EXCESSO",E10)))</formula>
    </cfRule>
  </conditionalFormatting>
  <dataValidations count="2">
    <dataValidation type="custom" allowBlank="1" showInputMessage="1" showErrorMessage="1" errorTitle="ERRO DOCUMENTO EM EXCESSO" error="VOCE INSERIU DOCUMENTO JA EXISTENTE NO ENVELOPE&#10;" sqref="D8:D9 D132:D65536">
      <formula1>NOT(OR(COUNTIF($H$9:$H$53,D8)&gt;1))</formula1>
    </dataValidation>
    <dataValidation type="custom" allowBlank="1" showInputMessage="1" showErrorMessage="1" errorTitle="ERRO DOCUMENTO EM EXCESSO" error="VOCE INSERIU DOCUMENTO JA EXISTENTE NO ENVELOPE&#10;" sqref="D10:D57 D62:D131">
      <formula1>NOT(OR(COUNTIF($D$10:$D$500,D10)&gt;1))</formula1>
    </dataValidation>
  </dataValidations>
  <pageMargins left="0.78740157480315" right="0.78740157480315" top="0.984251968503937" bottom="0.984251968503937" header="0.511811023622047" footer="0.511811023622047"/>
  <pageSetup paperSize="9" scale="80" fitToHeight="3" orientation="portrait"/>
  <headerFooter alignWithMargins="0">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4"/>
  <dimension ref="A1:E100"/>
  <sheetViews>
    <sheetView topLeftCell="A43" workbookViewId="0">
      <selection activeCell="M64" sqref="M64"/>
    </sheetView>
  </sheetViews>
  <sheetFormatPr defaultColWidth="9" defaultRowHeight="15" outlineLevelCol="4"/>
  <cols>
    <col min="2" max="2" width="30.8571428571429" customWidth="1"/>
  </cols>
  <sheetData>
    <row r="1" spans="1:5">
      <c r="A1" t="str">
        <f>ESPELHO!A13</f>
        <v>Págs.</v>
      </c>
      <c r="B1" t="str">
        <f>ESPELHO!B13</f>
        <v>DOCUMENTOS EXIGIDOS</v>
      </c>
      <c r="C1" t="str">
        <f>ESPELHO!C13</f>
        <v>H</v>
      </c>
      <c r="D1" t="str">
        <f>ESPELHO!D13</f>
        <v>P</v>
      </c>
      <c r="E1" t="str">
        <f>ESPELHO!E13</f>
        <v>F</v>
      </c>
    </row>
    <row r="2" spans="1:5">
      <c r="A2" t="str">
        <f>ESPELHO!A14</f>
        <v>5.1.2 / 11.4.1 c)</v>
      </c>
      <c r="B2" t="str">
        <f>ESPELHO!B14</f>
        <v>CONTRATO SOCIAL</v>
      </c>
      <c r="C2" t="str">
        <f>ESPELHO!C14</f>
        <v>X</v>
      </c>
      <c r="D2">
        <f>ESPELHO!D14</f>
        <v>0</v>
      </c>
      <c r="E2" t="str">
        <f>ESPELHO!E14</f>
        <v>X</v>
      </c>
    </row>
    <row r="3" spans="1:5">
      <c r="A3" t="str">
        <f>ESPELHO!A15</f>
        <v>5.1.2 / 11.4.1 c)</v>
      </c>
      <c r="B3" t="str">
        <f>ESPELHO!B15</f>
        <v>41°ALTERAÇÃO</v>
      </c>
      <c r="C3" t="str">
        <f>ESPELHO!C15</f>
        <v>X</v>
      </c>
      <c r="D3">
        <f>ESPELHO!D15</f>
        <v>0</v>
      </c>
      <c r="E3" t="str">
        <f>ESPELHO!E15</f>
        <v>X</v>
      </c>
    </row>
    <row r="4" spans="1:5">
      <c r="A4" t="str">
        <f>ESPELHO!A16</f>
        <v>5.1.2 / 11.4.1 c)</v>
      </c>
      <c r="B4" t="str">
        <f>ESPELHO!B16</f>
        <v>CNH – DOS SÓCIOS</v>
      </c>
      <c r="C4" t="str">
        <f>ESPELHO!C16</f>
        <v>X</v>
      </c>
      <c r="D4">
        <f>ESPELHO!D16</f>
        <v>0</v>
      </c>
      <c r="E4" t="str">
        <f>ESPELHO!E16</f>
        <v>X</v>
      </c>
    </row>
    <row r="5" spans="1:5">
      <c r="A5" t="str">
        <f>ESPELHO!A17</f>
        <v>11.4.2 a)</v>
      </c>
      <c r="B5" t="str">
        <f>ESPELHO!B17</f>
        <v>CNPJ</v>
      </c>
      <c r="C5" t="str">
        <f>ESPELHO!C17</f>
        <v>X</v>
      </c>
      <c r="D5">
        <f>ESPELHO!D17</f>
        <v>0</v>
      </c>
      <c r="E5">
        <f>ESPELHO!E17</f>
        <v>0</v>
      </c>
    </row>
    <row r="6" spans="1:5">
      <c r="A6" t="str">
        <f>ESPELHO!A18</f>
        <v>11.4.2 g)</v>
      </c>
      <c r="B6" t="str">
        <f>ESPELHO!B18</f>
        <v>FGTS</v>
      </c>
      <c r="C6" t="str">
        <f>ESPELHO!C18</f>
        <v>X</v>
      </c>
      <c r="D6">
        <f>ESPELHO!D18</f>
        <v>0</v>
      </c>
      <c r="E6">
        <f>ESPELHO!E18</f>
        <v>0</v>
      </c>
    </row>
    <row r="7" spans="1:5">
      <c r="A7" t="str">
        <f>ESPELHO!A19</f>
        <v>11.4.2 c)</v>
      </c>
      <c r="B7" t="str">
        <f>ESPELHO!B19</f>
        <v>INSS</v>
      </c>
      <c r="C7" t="str">
        <f>ESPELHO!C19</f>
        <v>X</v>
      </c>
      <c r="D7">
        <f>ESPELHO!D19</f>
        <v>0</v>
      </c>
      <c r="E7">
        <f>ESPELHO!E19</f>
        <v>0</v>
      </c>
    </row>
    <row r="8" spans="1:5">
      <c r="A8" t="str">
        <f>ESPELHO!A20</f>
        <v>11.4.2 c)</v>
      </c>
      <c r="B8" t="str">
        <f>ESPELHO!B20</f>
        <v>CERT. FEDERAL</v>
      </c>
      <c r="C8" t="str">
        <f>ESPELHO!C20</f>
        <v>X</v>
      </c>
      <c r="D8">
        <f>ESPELHO!D20</f>
        <v>0</v>
      </c>
      <c r="E8">
        <f>ESPELHO!E20</f>
        <v>0</v>
      </c>
    </row>
    <row r="9" spans="1:5">
      <c r="A9" t="str">
        <f>ESPELHO!A21</f>
        <v>11.4.2 d)</v>
      </c>
      <c r="B9" t="str">
        <f>ESPELHO!B21</f>
        <v>CERT. ESTADUAL</v>
      </c>
      <c r="C9" t="str">
        <f>ESPELHO!C21</f>
        <v>X</v>
      </c>
      <c r="D9">
        <f>ESPELHO!D21</f>
        <v>0</v>
      </c>
      <c r="E9">
        <f>ESPELHO!E21</f>
        <v>0</v>
      </c>
    </row>
    <row r="10" spans="1:5">
      <c r="A10">
        <f>ESPELHO!A22</f>
        <v>0</v>
      </c>
      <c r="B10">
        <f>ESPELHO!B22</f>
        <v>0</v>
      </c>
      <c r="C10">
        <f>ESPELHO!C22</f>
        <v>0</v>
      </c>
      <c r="D10">
        <f>ESPELHO!D22</f>
        <v>0</v>
      </c>
      <c r="E10">
        <f>ESPELHO!E22</f>
        <v>0</v>
      </c>
    </row>
    <row r="11" spans="1:5">
      <c r="A11" t="str">
        <f>ESPELHO!A23</f>
        <v>11.4.2 f)</v>
      </c>
      <c r="B11" t="str">
        <f>ESPELHO!B23</f>
        <v>CERT. MUNICIPAL</v>
      </c>
      <c r="C11" t="str">
        <f>ESPELHO!C23</f>
        <v>X</v>
      </c>
      <c r="D11">
        <f>ESPELHO!D23</f>
        <v>0</v>
      </c>
      <c r="E11">
        <f>ESPELHO!E23</f>
        <v>0</v>
      </c>
    </row>
    <row r="12" spans="1:5">
      <c r="A12" t="str">
        <f>ESPELHO!A24</f>
        <v>11.4.2 f)</v>
      </c>
      <c r="B12" t="str">
        <f>ESPELHO!B24</f>
        <v>CERTIDÃO IPTU</v>
      </c>
      <c r="C12" t="str">
        <f>ESPELHO!C24</f>
        <v>X</v>
      </c>
      <c r="D12">
        <f>ESPELHO!D24</f>
        <v>0</v>
      </c>
      <c r="E12">
        <f>ESPELHO!E24</f>
        <v>0</v>
      </c>
    </row>
    <row r="13" spans="1:5">
      <c r="A13" t="str">
        <f>ESPELHO!A25</f>
        <v>11.4.2 b)</v>
      </c>
      <c r="B13" t="str">
        <f>ESPELHO!B25</f>
        <v>CIM</v>
      </c>
      <c r="C13" t="str">
        <f>ESPELHO!C25</f>
        <v>X</v>
      </c>
      <c r="D13">
        <f>ESPELHO!D25</f>
        <v>0</v>
      </c>
      <c r="E13">
        <f>ESPELHO!E25</f>
        <v>0</v>
      </c>
    </row>
    <row r="14" spans="1:5">
      <c r="A14" t="str">
        <f>ESPELHO!A26</f>
        <v>11.4.2 b)</v>
      </c>
      <c r="B14" t="str">
        <f>ESPELHO!B26</f>
        <v>INSCRIÇÃO ESTADUAL</v>
      </c>
      <c r="C14" t="str">
        <f>ESPELHO!C26</f>
        <v>X</v>
      </c>
      <c r="D14">
        <f>ESPELHO!D26</f>
        <v>0</v>
      </c>
      <c r="E14">
        <f>ESPELHO!E26</f>
        <v>0</v>
      </c>
    </row>
    <row r="15" spans="1:5">
      <c r="A15" t="str">
        <f>ESPELHO!A27</f>
        <v>11.4.2 h)</v>
      </c>
      <c r="B15" t="str">
        <f>ESPELHO!B27</f>
        <v>MTE – DÉBITOS TRABALHISTAS</v>
      </c>
      <c r="C15" t="str">
        <f>ESPELHO!C27</f>
        <v>X</v>
      </c>
      <c r="D15">
        <f>ESPELHO!D27</f>
        <v>0</v>
      </c>
      <c r="E15">
        <f>ESPELHO!E27</f>
        <v>0</v>
      </c>
    </row>
    <row r="16" spans="1:5">
      <c r="A16">
        <f>ESPELHO!A28</f>
        <v>0</v>
      </c>
      <c r="B16" t="str">
        <f>ESPELHO!B28</f>
        <v>MTE - CRIANÇA E ADOLECENTE </v>
      </c>
      <c r="C16">
        <f>ESPELHO!C28</f>
        <v>0</v>
      </c>
      <c r="D16">
        <f>ESPELHO!D28</f>
        <v>0</v>
      </c>
      <c r="E16">
        <f>ESPELHO!E28</f>
        <v>0</v>
      </c>
    </row>
    <row r="17" spans="1:5">
      <c r="A17">
        <f>ESPELHO!A29</f>
        <v>0</v>
      </c>
      <c r="B17" t="str">
        <f>ESPELHO!B29</f>
        <v>BALANÇO</v>
      </c>
      <c r="C17">
        <f>ESPELHO!C29</f>
        <v>0</v>
      </c>
      <c r="D17">
        <f>ESPELHO!D29</f>
        <v>0</v>
      </c>
      <c r="E17">
        <f>ESPELHO!E29</f>
        <v>0</v>
      </c>
    </row>
    <row r="18" spans="1:5">
      <c r="A18">
        <f>ESPELHO!A30</f>
        <v>0</v>
      </c>
      <c r="B18" t="str">
        <f>ESPELHO!B30</f>
        <v>CRC DO CONTADOR </v>
      </c>
      <c r="C18">
        <f>ESPELHO!C30</f>
        <v>0</v>
      </c>
      <c r="D18">
        <f>ESPELHO!D30</f>
        <v>0</v>
      </c>
      <c r="E18">
        <f>ESPELHO!E30</f>
        <v>0</v>
      </c>
    </row>
    <row r="19" spans="1:5">
      <c r="A19" t="str">
        <f>ESPELHO!A31</f>
        <v>11.4.3.1 (90 DIAS)</v>
      </c>
      <c r="B19" t="str">
        <f>ESPELHO!B31</f>
        <v>CERTIDÃO DE FALÊNCIA</v>
      </c>
      <c r="C19" t="str">
        <f>ESPELHO!C31</f>
        <v>X</v>
      </c>
      <c r="D19">
        <f>ESPELHO!D31</f>
        <v>0</v>
      </c>
      <c r="E19">
        <f>ESPELHO!E31</f>
        <v>0</v>
      </c>
    </row>
    <row r="20" spans="1:5">
      <c r="A20">
        <f>ESPELHO!A32</f>
        <v>0</v>
      </c>
      <c r="B20" t="str">
        <f>ESPELHO!B32</f>
        <v>CERTIDÃO DE DISTRIBUIÇÃO</v>
      </c>
      <c r="C20">
        <f>ESPELHO!C32</f>
        <v>0</v>
      </c>
      <c r="D20">
        <f>ESPELHO!D32</f>
        <v>0</v>
      </c>
      <c r="E20">
        <f>ESPELHO!E32</f>
        <v>0</v>
      </c>
    </row>
    <row r="21" spans="1:5">
      <c r="A21">
        <f>ESPELHO!A33</f>
        <v>0</v>
      </c>
      <c r="B21" t="str">
        <f>ESPELHO!B33</f>
        <v>CERTIDÃO DE PROTESTO</v>
      </c>
      <c r="C21">
        <f>ESPELHO!C33</f>
        <v>0</v>
      </c>
      <c r="D21">
        <f>ESPELHO!D33</f>
        <v>0</v>
      </c>
      <c r="E21">
        <f>ESPELHO!E33</f>
        <v>0</v>
      </c>
    </row>
    <row r="22" spans="1:5">
      <c r="A22">
        <f>ESPELHO!A34</f>
        <v>0</v>
      </c>
      <c r="B22" t="e">
        <f>ESPELHO!B34</f>
        <v>#REF!</v>
      </c>
      <c r="C22">
        <f>ESPELHO!C34</f>
        <v>0</v>
      </c>
      <c r="D22">
        <f>ESPELHO!D34</f>
        <v>0</v>
      </c>
      <c r="E22">
        <f>ESPELHO!E34</f>
        <v>0</v>
      </c>
    </row>
    <row r="23" spans="1:5">
      <c r="A23" t="str">
        <f>ESPELHO!A35</f>
        <v>8.4.1 g2)</v>
      </c>
      <c r="B23" t="str">
        <f>ESPELHO!B35</f>
        <v>LIC. FUNC. - MEDICAMENTO</v>
      </c>
      <c r="C23" t="str">
        <f>ESPELHO!C35</f>
        <v>X</v>
      </c>
      <c r="D23" t="str">
        <f>ESPELHO!D35</f>
        <v>X</v>
      </c>
      <c r="E23">
        <f>ESPELHO!E35</f>
        <v>0</v>
      </c>
    </row>
    <row r="24" spans="1:5">
      <c r="A24">
        <f>ESPELHO!A36</f>
        <v>0</v>
      </c>
      <c r="B24" t="str">
        <f>ESPELHO!B36</f>
        <v>LIC. FUNC. - MATERIAL</v>
      </c>
      <c r="C24">
        <f>ESPELHO!C36</f>
        <v>0</v>
      </c>
      <c r="D24">
        <f>ESPELHO!D36</f>
        <v>0</v>
      </c>
      <c r="E24">
        <f>ESPELHO!E36</f>
        <v>0</v>
      </c>
    </row>
    <row r="25" spans="1:5">
      <c r="A25" t="str">
        <f>ESPELHO!A37</f>
        <v>8.4.1 g1)</v>
      </c>
      <c r="B25" t="str">
        <f>ESPELHO!B37</f>
        <v>AFE COMUM - ANVISA</v>
      </c>
      <c r="C25" t="str">
        <f>ESPELHO!C37</f>
        <v>X</v>
      </c>
      <c r="D25" t="str">
        <f>ESPELHO!D37</f>
        <v>X</v>
      </c>
      <c r="E25">
        <f>ESPELHO!E37</f>
        <v>0</v>
      </c>
    </row>
    <row r="26" spans="1:5">
      <c r="A26" t="str">
        <f>ESPELHO!A38</f>
        <v>8.4.1 g1)</v>
      </c>
      <c r="B26" t="str">
        <f>ESPELHO!B38</f>
        <v>AFE COMUM - DOU</v>
      </c>
      <c r="C26" t="str">
        <f>ESPELHO!C38</f>
        <v>X</v>
      </c>
      <c r="D26" t="str">
        <f>ESPELHO!D38</f>
        <v>X</v>
      </c>
      <c r="E26">
        <f>ESPELHO!E38</f>
        <v>0</v>
      </c>
    </row>
    <row r="27" spans="1:5">
      <c r="A27" t="str">
        <f>ESPELHO!A39</f>
        <v>8.4.1 g1)</v>
      </c>
      <c r="B27" t="str">
        <f>ESPELHO!B39</f>
        <v>AFE ESPECIAL - ANVISA</v>
      </c>
      <c r="C27" t="str">
        <f>ESPELHO!C39</f>
        <v>X</v>
      </c>
      <c r="D27" t="str">
        <f>ESPELHO!D39</f>
        <v>X</v>
      </c>
      <c r="E27">
        <f>ESPELHO!E39</f>
        <v>0</v>
      </c>
    </row>
    <row r="28" spans="1:5">
      <c r="A28" t="str">
        <f>ESPELHO!A40</f>
        <v>8.4.1 g1)</v>
      </c>
      <c r="B28" t="str">
        <f>ESPELHO!B40</f>
        <v>AFE ESPECIAL - DOU</v>
      </c>
      <c r="C28" t="str">
        <f>ESPELHO!C40</f>
        <v>X</v>
      </c>
      <c r="D28" t="str">
        <f>ESPELHO!D40</f>
        <v>X</v>
      </c>
      <c r="E28">
        <f>ESPELHO!E40</f>
        <v>0</v>
      </c>
    </row>
    <row r="29" spans="1:5">
      <c r="A29">
        <f>ESPELHO!A41</f>
        <v>0</v>
      </c>
      <c r="B29" t="str">
        <f>ESPELHO!B41</f>
        <v>AFE CORRELATO - ANVISA</v>
      </c>
      <c r="C29">
        <f>ESPELHO!C41</f>
        <v>0</v>
      </c>
      <c r="D29">
        <f>ESPELHO!D41</f>
        <v>0</v>
      </c>
      <c r="E29">
        <f>ESPELHO!E41</f>
        <v>0</v>
      </c>
    </row>
    <row r="30" spans="1:5">
      <c r="A30">
        <f>ESPELHO!A42</f>
        <v>0</v>
      </c>
      <c r="B30" t="str">
        <f>ESPELHO!B42</f>
        <v>AFE CORRELATOS - DOU</v>
      </c>
      <c r="C30">
        <f>ESPELHO!C42</f>
        <v>0</v>
      </c>
      <c r="D30">
        <f>ESPELHO!D42</f>
        <v>0</v>
      </c>
      <c r="E30">
        <f>ESPELHO!E42</f>
        <v>0</v>
      </c>
    </row>
    <row r="31" spans="1:5">
      <c r="A31" t="str">
        <f>ESPELHO!A43</f>
        <v>8.4.1 g2)</v>
      </c>
      <c r="B31" t="str">
        <f>ESPELHO!B43</f>
        <v>ALVARÁ LOCALIZAÇÃO</v>
      </c>
      <c r="C31" t="str">
        <f>ESPELHO!C43</f>
        <v>X</v>
      </c>
      <c r="D31" t="str">
        <f>ESPELHO!D43</f>
        <v>X</v>
      </c>
      <c r="E31">
        <f>ESPELHO!E43</f>
        <v>0</v>
      </c>
    </row>
    <row r="32" spans="1:5">
      <c r="A32">
        <f>ESPELHO!A44</f>
        <v>0</v>
      </c>
      <c r="B32" t="str">
        <f>ESPELHO!B44</f>
        <v>SIMPLIFICADA - JUCEPE</v>
      </c>
      <c r="C32">
        <f>ESPELHO!C44</f>
        <v>0</v>
      </c>
      <c r="D32">
        <f>ESPELHO!D44</f>
        <v>0</v>
      </c>
      <c r="E32">
        <f>ESPELHO!E44</f>
        <v>0</v>
      </c>
    </row>
    <row r="33" spans="1:5">
      <c r="A33">
        <f>ESPELHO!A45</f>
        <v>0</v>
      </c>
      <c r="B33" t="str">
        <f>ESPELHO!B45</f>
        <v>SIMPLIFICADA - ESPECÍFICA</v>
      </c>
      <c r="C33">
        <f>ESPELHO!C45</f>
        <v>0</v>
      </c>
      <c r="D33">
        <f>ESPELHO!D45</f>
        <v>0</v>
      </c>
      <c r="E33">
        <f>ESPELHO!E45</f>
        <v>0</v>
      </c>
    </row>
    <row r="34" spans="1:5">
      <c r="A34">
        <f>ESPELHO!A46</f>
        <v>0</v>
      </c>
      <c r="B34" t="str">
        <f>ESPELHO!B46</f>
        <v>CONSELHO DE FARMÁCIA</v>
      </c>
      <c r="C34">
        <f>ESPELHO!C46</f>
        <v>0</v>
      </c>
      <c r="D34">
        <f>ESPELHO!D46</f>
        <v>0</v>
      </c>
      <c r="E34" t="str">
        <f>ESPELHO!E46</f>
        <v/>
      </c>
    </row>
    <row r="35" spans="1:5">
      <c r="A35">
        <f>ESPELHO!A47</f>
        <v>0</v>
      </c>
      <c r="B35" t="str">
        <f>ESPELHO!B47</f>
        <v>CERTIDÃO FARMÁCIA</v>
      </c>
      <c r="C35">
        <f>ESPELHO!C47</f>
        <v>0</v>
      </c>
      <c r="D35">
        <f>ESPELHO!D47</f>
        <v>0</v>
      </c>
      <c r="E35">
        <f>ESPELHO!E47</f>
        <v>0</v>
      </c>
    </row>
    <row r="36" spans="1:5">
      <c r="A36">
        <f>ESPELHO!A48</f>
        <v>0</v>
      </c>
      <c r="B36" t="str">
        <f>ESPELHO!B48</f>
        <v>DOC. FARMACÊUTICO</v>
      </c>
      <c r="C36">
        <f>ESPELHO!C48</f>
        <v>0</v>
      </c>
      <c r="D36">
        <f>ESPELHO!D48</f>
        <v>0</v>
      </c>
      <c r="E36">
        <f>ESPELHO!E48</f>
        <v>0</v>
      </c>
    </row>
    <row r="37" spans="1:5">
      <c r="A37">
        <f>ESPELHO!A49</f>
        <v>0</v>
      </c>
      <c r="B37" t="str">
        <f>ESPELHO!B49</f>
        <v>CERT NEG DÉB FISCAIS ESTADO</v>
      </c>
      <c r="C37">
        <f>ESPELHO!C49</f>
        <v>0</v>
      </c>
      <c r="D37">
        <f>ESPELHO!D49</f>
        <v>0</v>
      </c>
      <c r="E37">
        <f>ESPELHO!E49</f>
        <v>0</v>
      </c>
    </row>
    <row r="38" spans="1:5">
      <c r="A38">
        <f>ESPELHO!A50</f>
        <v>0</v>
      </c>
      <c r="B38" t="str">
        <f>ESPELHO!B50</f>
        <v>CADFOR</v>
      </c>
      <c r="C38">
        <f>ESPELHO!C50</f>
        <v>0</v>
      </c>
      <c r="D38">
        <f>ESPELHO!D50</f>
        <v>0</v>
      </c>
      <c r="E38">
        <f>ESPELHO!E50</f>
        <v>0</v>
      </c>
    </row>
    <row r="39" spans="1:5">
      <c r="A39" t="str">
        <f>ESPELHO!A51</f>
        <v>11.4.2 d)</v>
      </c>
      <c r="B39" t="str">
        <f>ESPELHO!B51</f>
        <v>CERTIDÃO DO ICMS</v>
      </c>
      <c r="C39" t="str">
        <f>ESPELHO!C51</f>
        <v>X</v>
      </c>
      <c r="D39">
        <f>ESPELHO!D51</f>
        <v>0</v>
      </c>
      <c r="E39">
        <f>ESPELHO!E51</f>
        <v>0</v>
      </c>
    </row>
    <row r="40" spans="1:5">
      <c r="A40">
        <f>ESPELHO!A52</f>
        <v>0</v>
      </c>
      <c r="B40" t="str">
        <f>ESPELHO!B52</f>
        <v>SICAF</v>
      </c>
      <c r="C40">
        <f>ESPELHO!C52</f>
        <v>0</v>
      </c>
      <c r="D40">
        <f>ESPELHO!D52</f>
        <v>0</v>
      </c>
      <c r="E40">
        <f>ESPELHO!E52</f>
        <v>0</v>
      </c>
    </row>
    <row r="41" spans="1:5">
      <c r="A41">
        <f>ESPELHO!A53</f>
        <v>0</v>
      </c>
      <c r="B41" t="str">
        <f>ESPELHO!B53</f>
        <v>ATEST DE CAP TEC PUBLIC.</v>
      </c>
      <c r="C41">
        <f>ESPELHO!C53</f>
        <v>0</v>
      </c>
      <c r="D41">
        <f>ESPELHO!D53</f>
        <v>0</v>
      </c>
      <c r="E41">
        <f>ESPELHO!E53</f>
        <v>0</v>
      </c>
    </row>
    <row r="42" spans="1:5">
      <c r="A42">
        <f>ESPELHO!A54</f>
        <v>0</v>
      </c>
      <c r="B42" t="str">
        <f>ESPELHO!B54</f>
        <v>ATEST DE CAP TEC PRIVAD</v>
      </c>
      <c r="C42">
        <f>ESPELHO!C54</f>
        <v>0</v>
      </c>
      <c r="D42">
        <f>ESPELHO!D54</f>
        <v>0</v>
      </c>
      <c r="E42">
        <f>ESPELHO!E54</f>
        <v>0</v>
      </c>
    </row>
    <row r="43" spans="1:5">
      <c r="A43">
        <f>ESPELHO!A55</f>
        <v>0</v>
      </c>
      <c r="B43" t="str">
        <f>ESPELHO!B55</f>
        <v>ATEST CAP PUBLIC CONTRATO</v>
      </c>
      <c r="C43">
        <f>ESPELHO!C55</f>
        <v>0</v>
      </c>
      <c r="D43">
        <f>ESPELHO!D55</f>
        <v>0</v>
      </c>
      <c r="E43">
        <f>ESPELHO!E55</f>
        <v>0</v>
      </c>
    </row>
    <row r="44" spans="1:5">
      <c r="A44">
        <f>ESPELHO!A56</f>
        <v>0</v>
      </c>
      <c r="B44" t="str">
        <f>ESPELHO!B56</f>
        <v>PROCURAÇÃO FREDERICO</v>
      </c>
      <c r="C44">
        <f>ESPELHO!C56</f>
        <v>0</v>
      </c>
      <c r="D44">
        <f>ESPELHO!D56</f>
        <v>0</v>
      </c>
      <c r="E44">
        <f>ESPELHO!E56</f>
        <v>0</v>
      </c>
    </row>
    <row r="45" spans="1:5">
      <c r="A45">
        <f>ESPELHO!A57</f>
        <v>0</v>
      </c>
      <c r="B45" t="str">
        <f>ESPELHO!B57</f>
        <v>COMPROV RESID. DA EMPRESA</v>
      </c>
      <c r="C45">
        <f>ESPELHO!C57</f>
        <v>0</v>
      </c>
      <c r="D45">
        <f>ESPELHO!D57</f>
        <v>0</v>
      </c>
      <c r="E45">
        <f>ESPELHO!E57</f>
        <v>0</v>
      </c>
    </row>
    <row r="46" spans="1:5">
      <c r="A46">
        <f>ESPELHO!A58</f>
        <v>0</v>
      </c>
      <c r="B46" t="str">
        <f>ESPELHO!B58</f>
        <v>COMPROV RESID. DOS SÓCIOS</v>
      </c>
      <c r="C46">
        <f>ESPELHO!C58</f>
        <v>0</v>
      </c>
      <c r="D46">
        <f>ESPELHO!D58</f>
        <v>0</v>
      </c>
      <c r="E46">
        <f>ESPELHO!E58</f>
        <v>0</v>
      </c>
    </row>
    <row r="47" spans="1:5">
      <c r="A47">
        <f>ESPELHO!A59</f>
        <v>0</v>
      </c>
      <c r="B47" t="str">
        <f>ESPELHO!B59</f>
        <v>CONTRATO EMPRESA RESÍDUOS</v>
      </c>
      <c r="C47">
        <f>ESPELHO!C59</f>
        <v>0</v>
      </c>
      <c r="D47">
        <f>ESPELHO!D59</f>
        <v>0</v>
      </c>
      <c r="E47">
        <f>ESPELHO!E59</f>
        <v>0</v>
      </c>
    </row>
    <row r="48" spans="1:5">
      <c r="A48">
        <f>ESPELHO!A60</f>
        <v>0</v>
      </c>
      <c r="B48" t="str">
        <f>ESPELHO!B60</f>
        <v>BOMBEIROS</v>
      </c>
      <c r="C48">
        <f>ESPELHO!C60</f>
        <v>0</v>
      </c>
      <c r="D48">
        <f>ESPELHO!D60</f>
        <v>0</v>
      </c>
      <c r="E48">
        <f>ESPELHO!E60</f>
        <v>0</v>
      </c>
    </row>
    <row r="49" spans="1:5">
      <c r="A49">
        <f>ESPELHO!A61</f>
        <v>0</v>
      </c>
      <c r="B49" t="str">
        <f>ESPELHO!B61</f>
        <v>MANUAL DE BOAS PRÁTICAS</v>
      </c>
      <c r="C49">
        <f>ESPELHO!C61</f>
        <v>0</v>
      </c>
      <c r="D49">
        <f>ESPELHO!D61</f>
        <v>0</v>
      </c>
      <c r="E49">
        <f>ESPELHO!E61</f>
        <v>0</v>
      </c>
    </row>
    <row r="50" spans="1:5">
      <c r="A50">
        <f>ESPELHO!A62</f>
        <v>0</v>
      </c>
      <c r="B50" t="str">
        <f>ESPELHO!B62</f>
        <v>PROCURAÇÃO FERNANDA LONGA</v>
      </c>
      <c r="C50">
        <f>ESPELHO!C62</f>
        <v>0</v>
      </c>
      <c r="D50">
        <f>ESPELHO!D62</f>
        <v>0</v>
      </c>
      <c r="E50">
        <f>ESPELHO!E62</f>
        <v>0</v>
      </c>
    </row>
    <row r="51" spans="1:1">
      <c r="A51" t="str">
        <f>ESPELHO!A63</f>
        <v>Págs.</v>
      </c>
    </row>
    <row r="52" spans="1:1">
      <c r="A52">
        <f>ESPELHO!A64</f>
        <v>0</v>
      </c>
    </row>
    <row r="53" spans="1:1">
      <c r="A53">
        <f>ESPELHO!A65</f>
        <v>0</v>
      </c>
    </row>
    <row r="54" spans="1:5">
      <c r="A54" t="str">
        <f>ESPELHO!A66</f>
        <v>COM RESERVA DE COTA PARA MICROEMPRESA, EMPRESA DE PEQUENO PORTE E MICROEMPREENDEDOR INDIVIDUAL.  telefone (18) 3528-9501 ou através de e-mail licitacao@osvaldocruz.sp.gov.br</v>
      </c>
      <c r="B54">
        <f>ESPELHO!B66</f>
        <v>0</v>
      </c>
      <c r="C54">
        <f>ESPELHO!C66</f>
        <v>0</v>
      </c>
      <c r="D54">
        <f>ESPELHO!D66</f>
        <v>0</v>
      </c>
      <c r="E54">
        <f>ESPELHO!E66</f>
        <v>0</v>
      </c>
    </row>
    <row r="55" spans="1:5">
      <c r="A55">
        <f>ESPELHO!A67</f>
        <v>0</v>
      </c>
      <c r="B55">
        <f>ESPELHO!B67</f>
        <v>0</v>
      </c>
      <c r="C55">
        <f>ESPELHO!C67</f>
        <v>0</v>
      </c>
      <c r="D55">
        <f>ESPELHO!D67</f>
        <v>0</v>
      </c>
      <c r="E55">
        <f>ESPELHO!E67</f>
        <v>0</v>
      </c>
    </row>
    <row r="56" spans="1:5">
      <c r="A56">
        <f>ESPELHO!A68</f>
        <v>0</v>
      </c>
      <c r="B56">
        <f>ESPELHO!B68</f>
        <v>0</v>
      </c>
      <c r="C56">
        <f>ESPELHO!C68</f>
        <v>0</v>
      </c>
      <c r="D56">
        <f>ESPELHO!D68</f>
        <v>0</v>
      </c>
      <c r="E56">
        <f>ESPELHO!E68</f>
        <v>0</v>
      </c>
    </row>
    <row r="57" spans="1:5">
      <c r="A57">
        <f>ESPELHO!A69</f>
        <v>0</v>
      </c>
      <c r="B57">
        <f>ESPELHO!B69</f>
        <v>0</v>
      </c>
      <c r="C57">
        <f>ESPELHO!C69</f>
        <v>0</v>
      </c>
      <c r="D57">
        <f>ESPELHO!D69</f>
        <v>0</v>
      </c>
      <c r="E57">
        <f>ESPELHO!E69</f>
        <v>0</v>
      </c>
    </row>
    <row r="58" spans="1:5">
      <c r="A58" t="str">
        <f>ESPELHO!A70</f>
        <v>ENVELOPE HAB.</v>
      </c>
      <c r="B58" t="str">
        <f>ESPELHO!B70</f>
        <v>PREFEITURA DO MUNICÍPIO DE OSVALDO CRUZ/SP</v>
      </c>
      <c r="C58" t="str">
        <f>ESPELHO!C70</f>
        <v>X</v>
      </c>
      <c r="D58">
        <f>ESPELHO!D70</f>
        <v>0</v>
      </c>
      <c r="E58">
        <f>ESPELHO!E70</f>
        <v>0</v>
      </c>
    </row>
    <row r="59" spans="1:5">
      <c r="A59" t="str">
        <f>ESPELHO!F14</f>
        <v>10.7</v>
      </c>
      <c r="B59" t="str">
        <f>ESPELHO!H14</f>
        <v>EXEQUIBILIDADE (PRAZO: 24 HORAS)</v>
      </c>
      <c r="C59">
        <f>ESPELHO!J14</f>
        <v>0</v>
      </c>
      <c r="D59">
        <f>ESPELHO!K14</f>
        <v>0</v>
      </c>
      <c r="E59">
        <f>ESPELHO!L14</f>
        <v>0</v>
      </c>
    </row>
    <row r="60" spans="1:5">
      <c r="A60" t="str">
        <f>ESPELHO!F15</f>
        <v>8.4.1 h) i) j) k)</v>
      </c>
      <c r="B60" t="str">
        <f>ESPELHO!H15</f>
        <v>INSERIR DECLARAÇÕES</v>
      </c>
      <c r="C60">
        <f>ESPELHO!J15</f>
        <v>0</v>
      </c>
      <c r="D60" t="str">
        <f>ESPELHO!K15</f>
        <v>X</v>
      </c>
      <c r="E60">
        <f>ESPELHO!L15</f>
        <v>0</v>
      </c>
    </row>
    <row r="61" spans="1:5">
      <c r="A61" t="str">
        <f>ESPELHO!F16</f>
        <v>8.1</v>
      </c>
      <c r="B61" t="str">
        <f>ESPELHO!H16</f>
        <v>VALOR ESTIMADO: R$ 5.924.383,05</v>
      </c>
      <c r="C61">
        <f>ESPELHO!J16</f>
        <v>0</v>
      </c>
      <c r="D61">
        <f>ESPELHO!K16</f>
        <v>0</v>
      </c>
      <c r="E61">
        <f>ESPELHO!L16</f>
        <v>0</v>
      </c>
    </row>
    <row r="62" spans="1:5">
      <c r="A62">
        <f>ESPELHO!F17</f>
        <v>0</v>
      </c>
      <c r="B62" t="str">
        <f>ESPELHO!H17</f>
        <v>AMOSTRAS</v>
      </c>
      <c r="C62">
        <f>ESPELHO!J17</f>
        <v>0</v>
      </c>
      <c r="D62">
        <f>ESPELHO!K17</f>
        <v>0</v>
      </c>
      <c r="E62">
        <f>ESPELHO!L17</f>
        <v>0</v>
      </c>
    </row>
    <row r="63" spans="1:5">
      <c r="A63" t="str">
        <f>ESPELHO!F18</f>
        <v>Anexo V - PÁG 65</v>
      </c>
      <c r="B63" t="str">
        <f>ESPELHO!H18</f>
        <v>INSERIR DECLARAÇÕES</v>
      </c>
      <c r="C63">
        <f>ESPELHO!J18</f>
        <v>0</v>
      </c>
      <c r="D63" t="str">
        <f>ESPELHO!K18</f>
        <v>X</v>
      </c>
      <c r="E63">
        <f>ESPELHO!L18</f>
        <v>0</v>
      </c>
    </row>
    <row r="64" spans="1:5">
      <c r="A64">
        <f>ESPELHO!F19</f>
        <v>0</v>
      </c>
      <c r="B64" t="str">
        <f>ESPELHO!H19</f>
        <v>PROCURAÇÃO DE ADRYANO</v>
      </c>
      <c r="C64">
        <f>ESPELHO!J19</f>
        <v>0</v>
      </c>
      <c r="D64">
        <f>ESPELHO!K19</f>
        <v>0</v>
      </c>
      <c r="E64">
        <f>ESPELHO!L19</f>
        <v>0</v>
      </c>
    </row>
    <row r="65" spans="1:5">
      <c r="A65" t="str">
        <f>ESPELHO!F20</f>
        <v>8.4.1 c)</v>
      </c>
      <c r="B65" t="str">
        <f>ESPELHO!H20</f>
        <v>MARCA E/OU MODELO</v>
      </c>
      <c r="C65">
        <f>ESPELHO!J20</f>
        <v>0</v>
      </c>
      <c r="D65">
        <f>ESPELHO!K20</f>
        <v>0</v>
      </c>
      <c r="E65">
        <f>ESPELHO!L20</f>
        <v>0</v>
      </c>
    </row>
    <row r="66" spans="1:5">
      <c r="A66">
        <f>ESPELHO!F21</f>
        <v>0</v>
      </c>
      <c r="B66" t="str">
        <f>ESPELHO!H21</f>
        <v>PROCEDÊNCIA E ORIGEM</v>
      </c>
      <c r="C66">
        <f>ESPELHO!J21</f>
        <v>0</v>
      </c>
      <c r="D66">
        <f>ESPELHO!K21</f>
        <v>0</v>
      </c>
      <c r="E66">
        <f>ESPELHO!L21</f>
        <v>0</v>
      </c>
    </row>
    <row r="67" spans="1:5">
      <c r="A67" t="str">
        <f>ESPELHO!F22</f>
        <v>8.4.1 c)</v>
      </c>
      <c r="B67" t="str">
        <f>ESPELHO!H22</f>
        <v>DIGITAR CONFORME ANEXO</v>
      </c>
      <c r="C67">
        <f>ESPELHO!J22</f>
        <v>0</v>
      </c>
      <c r="D67">
        <f>ESPELHO!K22</f>
        <v>0</v>
      </c>
      <c r="E67">
        <f>ESPELHO!L22</f>
        <v>0</v>
      </c>
    </row>
    <row r="68" spans="1:5">
      <c r="A68" t="str">
        <f>ESPELHO!F23</f>
        <v>TR 2.5 b)</v>
      </c>
      <c r="B68" t="str">
        <f>ESPELHO!H23</f>
        <v>REGISTRO DE MEDICAMENTO</v>
      </c>
      <c r="C68">
        <f>ESPELHO!J23</f>
        <v>0</v>
      </c>
      <c r="D68" t="str">
        <f>ESPELHO!K23</f>
        <v>X</v>
      </c>
      <c r="E68">
        <f>ESPELHO!L23</f>
        <v>0</v>
      </c>
    </row>
    <row r="69" spans="1:5">
      <c r="A69">
        <f>ESPELHO!F24</f>
        <v>0</v>
      </c>
      <c r="B69" t="str">
        <f>ESPELHO!H24</f>
        <v>REGISTRO MATERIAL</v>
      </c>
      <c r="C69">
        <f>ESPELHO!J24</f>
        <v>0</v>
      </c>
      <c r="D69">
        <f>ESPELHO!K24</f>
        <v>0</v>
      </c>
      <c r="E69">
        <f>ESPELHO!L24</f>
        <v>0</v>
      </c>
    </row>
    <row r="70" spans="1:5">
      <c r="A70">
        <f>ESPELHO!F25</f>
        <v>0</v>
      </c>
      <c r="B70" t="str">
        <f>ESPELHO!H25</f>
        <v>RG/MS MED - PET 01 (   ) 02 (   )</v>
      </c>
      <c r="C70">
        <f>ESPELHO!J25</f>
        <v>0</v>
      </c>
      <c r="D70">
        <f>ESPELHO!K25</f>
        <v>0</v>
      </c>
      <c r="E70">
        <f>ESPELHO!L25</f>
        <v>0</v>
      </c>
    </row>
    <row r="71" spans="1:5">
      <c r="A71">
        <f>ESPELHO!F26</f>
        <v>0</v>
      </c>
      <c r="B71" t="str">
        <f>ESPELHO!H26</f>
        <v>RG/MS MAT - PET 01 (   ) 02 (   )</v>
      </c>
      <c r="C71">
        <f>ESPELHO!J26</f>
        <v>0</v>
      </c>
      <c r="D71">
        <f>ESPELHO!K26</f>
        <v>0</v>
      </c>
      <c r="E71">
        <f>ESPELHO!L26</f>
        <v>0</v>
      </c>
    </row>
    <row r="72" spans="1:5">
      <c r="A72" t="str">
        <f>ESPELHO!F27</f>
        <v>8.4.1 l)</v>
      </c>
      <c r="B72" t="str">
        <f>ESPELHO!H27</f>
        <v>Constar os dados do responsável pela assinatura a ata de registro de preços (se necessário, apresentar a procuração);</v>
      </c>
      <c r="C72">
        <f>ESPELHO!J27</f>
        <v>0</v>
      </c>
      <c r="D72">
        <f>ESPELHO!K27</f>
        <v>0</v>
      </c>
      <c r="E72">
        <f>ESPELHO!L27</f>
        <v>0</v>
      </c>
    </row>
    <row r="73" spans="1:5">
      <c r="A73">
        <f>ESPELHO!F28</f>
        <v>0</v>
      </c>
      <c r="B73" t="str">
        <f>ESPELHO!H28</f>
        <v>INSERIR DECLARAÇÕES</v>
      </c>
      <c r="C73">
        <f>ESPELHO!J28</f>
        <v>0</v>
      </c>
      <c r="D73">
        <f>ESPELHO!K28</f>
        <v>0</v>
      </c>
      <c r="E73">
        <f>ESPELHO!L28</f>
        <v>0</v>
      </c>
    </row>
    <row r="74" spans="1:5">
      <c r="A74" t="str">
        <f>ESPELHO!F29</f>
        <v>TR 6.1.2</v>
      </c>
      <c r="B74" t="str">
        <f>ESPELHO!H29</f>
        <v>N° de registro ou declaração de isenção</v>
      </c>
      <c r="C74">
        <f>ESPELHO!J29</f>
        <v>0</v>
      </c>
      <c r="D74">
        <f>ESPELHO!K29</f>
        <v>0</v>
      </c>
      <c r="E74">
        <f>ESPELHO!L29</f>
        <v>0</v>
      </c>
    </row>
    <row r="75" spans="1:5">
      <c r="A75">
        <f>ESPELHO!F30</f>
        <v>0</v>
      </c>
      <c r="B75" t="str">
        <f>ESPELHO!H30</f>
        <v>Nº DO ITEM NO REGISTRO</v>
      </c>
      <c r="C75">
        <f>ESPELHO!J30</f>
        <v>0</v>
      </c>
      <c r="D75">
        <f>ESPELHO!K30</f>
        <v>0</v>
      </c>
      <c r="E75">
        <f>ESPELHO!L30</f>
        <v>0</v>
      </c>
    </row>
    <row r="76" spans="1:5">
      <c r="A76">
        <f>ESPELHO!F31</f>
        <v>0</v>
      </c>
      <c r="B76" t="str">
        <f>ESPELHO!H31</f>
        <v>LAUDO DE CONTROLE DE QUALIDADE </v>
      </c>
      <c r="C76">
        <f>ESPELHO!J31</f>
        <v>0</v>
      </c>
      <c r="D76">
        <f>ESPELHO!K31</f>
        <v>0</v>
      </c>
      <c r="E76">
        <f>ESPELHO!L31</f>
        <v>0</v>
      </c>
    </row>
    <row r="77" spans="1:5">
      <c r="A77" t="str">
        <f>ESPELHO!F32</f>
        <v>8.4.10</v>
      </c>
      <c r="B77" t="str">
        <f>ESPELHO!H32</f>
        <v>O preenchimento da planilha eletrônica NÃO dispensará a apresentação da proposta impressa.</v>
      </c>
      <c r="C77">
        <f>ESPELHO!J32</f>
        <v>0</v>
      </c>
      <c r="D77">
        <f>ESPELHO!K32</f>
        <v>0</v>
      </c>
      <c r="E77">
        <f>ESPELHO!L32</f>
        <v>0</v>
      </c>
    </row>
    <row r="78" spans="1:5">
      <c r="A78" t="str">
        <f>ESPELHO!F33</f>
        <v>TR 6.1.5</v>
      </c>
      <c r="B78" t="str">
        <f>ESPELHO!H33</f>
        <v>VALIDADE DOS PRODUTOS:</v>
      </c>
      <c r="C78">
        <f>ESPELHO!J33</f>
        <v>0</v>
      </c>
      <c r="D78">
        <f>ESPELHO!K33</f>
        <v>0</v>
      </c>
      <c r="E78">
        <f>ESPELHO!L33</f>
        <v>0</v>
      </c>
    </row>
    <row r="79" spans="1:5">
      <c r="A79">
        <f>ESPELHO!F34</f>
        <v>0</v>
      </c>
      <c r="B79" t="str">
        <f>ESPELHO!H34</f>
        <v>PROPOSTA VIA 1</v>
      </c>
      <c r="C79">
        <f>ESPELHO!J34</f>
        <v>0</v>
      </c>
      <c r="D79" t="str">
        <f>ESPELHO!K34</f>
        <v>X</v>
      </c>
      <c r="E79">
        <f>ESPELHO!L34</f>
        <v>0</v>
      </c>
    </row>
    <row r="80" spans="1:5">
      <c r="A80" t="str">
        <f>ESPELHO!F35</f>
        <v>8.4.9</v>
      </c>
      <c r="B80" t="str">
        <f>ESPELHO!H35</f>
        <v>CD PROGRAMA</v>
      </c>
      <c r="C80">
        <f>ESPELHO!J35</f>
        <v>0</v>
      </c>
      <c r="D80" t="str">
        <f>ESPELHO!K35</f>
        <v>X</v>
      </c>
      <c r="E80">
        <f>ESPELHO!L35</f>
        <v>0</v>
      </c>
    </row>
    <row r="81" spans="1:5">
      <c r="A81" t="str">
        <f>ESPELHO!F36</f>
        <v>ANEXO II</v>
      </c>
      <c r="B81" t="str">
        <f>ESPELHO!H36</f>
        <v>PROCURAÇÃO DE WELLINGTON</v>
      </c>
      <c r="C81">
        <f>ESPELHO!J36</f>
        <v>0</v>
      </c>
      <c r="D81">
        <f>ESPELHO!K36</f>
        <v>0</v>
      </c>
      <c r="E81" t="str">
        <f>ESPELHO!L36</f>
        <v>X</v>
      </c>
    </row>
    <row r="82" spans="1:5">
      <c r="A82" t="str">
        <f>ESPELHO!F37</f>
        <v>5.1.3 / 5.2</v>
      </c>
      <c r="B82" t="str">
        <f>ESPELHO!H37</f>
        <v>DOCUMENTAÇÃO REPRESENTANTE</v>
      </c>
      <c r="C82">
        <f>ESPELHO!J37</f>
        <v>0</v>
      </c>
      <c r="D82">
        <f>ESPELHO!K37</f>
        <v>0</v>
      </c>
      <c r="E82" t="str">
        <f>ESPELHO!L37</f>
        <v>X</v>
      </c>
    </row>
    <row r="83" spans="1:5">
      <c r="A83" t="str">
        <f>ESPELHO!F38</f>
        <v>5.1.3 / 5.2</v>
      </c>
      <c r="B83" t="str">
        <f>ESPELHO!H38</f>
        <v>DADOS DO REPRESENTANTE</v>
      </c>
      <c r="C83">
        <f>ESPELHO!J38</f>
        <v>0</v>
      </c>
      <c r="D83">
        <f>ESPELHO!K38</f>
        <v>0</v>
      </c>
      <c r="E83" t="str">
        <f>ESPELHO!L38</f>
        <v>X</v>
      </c>
    </row>
    <row r="84" spans="1:5">
      <c r="A84">
        <f>ESPELHO!F39</f>
        <v>0</v>
      </c>
      <c r="B84" t="str">
        <f>ESPELHO!H39</f>
        <v>PROPOSTA COM FIRMA RECONHECIDA</v>
      </c>
      <c r="C84">
        <f>ESPELHO!J39</f>
        <v>0</v>
      </c>
      <c r="D84">
        <f>ESPELHO!K39</f>
        <v>0</v>
      </c>
      <c r="E84">
        <f>ESPELHO!L39</f>
        <v>0</v>
      </c>
    </row>
    <row r="85" spans="1:5">
      <c r="A85">
        <f>ESPELHO!F40</f>
        <v>0</v>
      </c>
      <c r="B85" t="str">
        <f>ESPELHO!H40</f>
        <v>NÃO ACEITA PROTOCOLO</v>
      </c>
      <c r="C85">
        <f>ESPELHO!J40</f>
        <v>0</v>
      </c>
      <c r="D85">
        <f>ESPELHO!K40</f>
        <v>0</v>
      </c>
      <c r="E85">
        <f>ESPELHO!L40</f>
        <v>0</v>
      </c>
    </row>
    <row r="86" spans="1:5">
      <c r="A86" t="str">
        <f>ESPELHO!F41</f>
        <v>ENVELOPE PROP.</v>
      </c>
      <c r="B86" t="str">
        <f>ESPELHO!H41</f>
        <v>PREFEITURA DO MUNICÍPIO DE OSVALDO CRUZ/SP</v>
      </c>
      <c r="C86">
        <f>ESPELHO!J41</f>
        <v>0</v>
      </c>
      <c r="D86" t="str">
        <f>ESPELHO!K41</f>
        <v>X</v>
      </c>
      <c r="E86">
        <f>ESPELHO!L41</f>
        <v>0</v>
      </c>
    </row>
    <row r="87" spans="1:5">
      <c r="A87">
        <f>ESPELHO!F50</f>
        <v>0</v>
      </c>
      <c r="B87" t="str">
        <f>ESPELHO!H50</f>
        <v>DECLAR. DO MENOR </v>
      </c>
      <c r="C87">
        <f>ESPELHO!J50</f>
        <v>0</v>
      </c>
      <c r="D87">
        <f>ESPELHO!K50</f>
        <v>0</v>
      </c>
      <c r="E87">
        <f>ESPELHO!L50</f>
        <v>0</v>
      </c>
    </row>
    <row r="88" spans="1:5">
      <c r="A88">
        <f>ESPELHO!F51</f>
        <v>0</v>
      </c>
      <c r="B88" t="str">
        <f>ESPELHO!H51</f>
        <v>DEC. INEX. FATOS IMPEDITIVOS </v>
      </c>
      <c r="C88">
        <f>ESPELHO!J51</f>
        <v>0</v>
      </c>
      <c r="D88">
        <f>ESPELHO!K51</f>
        <v>0</v>
      </c>
      <c r="E88">
        <f>ESPELHO!L51</f>
        <v>0</v>
      </c>
    </row>
    <row r="89" spans="1:5">
      <c r="A89">
        <f>ESPELHO!F52</f>
        <v>0</v>
      </c>
      <c r="B89">
        <f>ESPELHO!H52</f>
        <v>0</v>
      </c>
      <c r="C89">
        <f>ESPELHO!J52</f>
        <v>0</v>
      </c>
      <c r="D89">
        <f>ESPELHO!K52</f>
        <v>0</v>
      </c>
      <c r="E89">
        <f>ESPELHO!L52</f>
        <v>0</v>
      </c>
    </row>
    <row r="90" spans="1:5">
      <c r="A90">
        <f>ESPELHO!F53</f>
        <v>0</v>
      </c>
      <c r="B90" t="str">
        <f>ESPELHO!H53</f>
        <v>DADOS DO REPRESENTANTE </v>
      </c>
      <c r="C90">
        <f>ESPELHO!J53</f>
        <v>0</v>
      </c>
      <c r="D90">
        <f>ESPELHO!K53</f>
        <v>0</v>
      </c>
      <c r="E90">
        <f>ESPELHO!L53</f>
        <v>0</v>
      </c>
    </row>
    <row r="91" spans="1:5">
      <c r="A91">
        <f>ESPELHO!F54</f>
        <v>0</v>
      </c>
      <c r="B91" t="str">
        <f>ESPELHO!H54</f>
        <v>CARTA CREDENCIAMENTO </v>
      </c>
      <c r="C91">
        <f>ESPELHO!J54</f>
        <v>0</v>
      </c>
      <c r="D91">
        <f>ESPELHO!K54</f>
        <v>0</v>
      </c>
      <c r="E91">
        <f>ESPELHO!L54</f>
        <v>0</v>
      </c>
    </row>
    <row r="92" spans="1:5">
      <c r="A92">
        <f>ESPELHO!F55</f>
        <v>0</v>
      </c>
      <c r="B92" t="str">
        <f>ESPELHO!H55</f>
        <v>DECLARAÇÃO GERAL </v>
      </c>
      <c r="C92" t="str">
        <f>ESPELHO!J55</f>
        <v>X</v>
      </c>
      <c r="D92" t="str">
        <f>ESPELHO!K55</f>
        <v>X</v>
      </c>
      <c r="E92" t="str">
        <f>ESPELHO!L55</f>
        <v>X</v>
      </c>
    </row>
    <row r="93" spans="1:5">
      <c r="A93" t="str">
        <f>ESPELHO!F56</f>
        <v>X</v>
      </c>
      <c r="B93" t="str">
        <f>ESPELHO!H56</f>
        <v>DADOS DA EMPRESA</v>
      </c>
      <c r="C93" t="str">
        <f>ESPELHO!J56</f>
        <v>X</v>
      </c>
      <c r="D93">
        <f>ESPELHO!K56</f>
        <v>0</v>
      </c>
      <c r="E93">
        <f>ESPELHO!L56</f>
        <v>0</v>
      </c>
    </row>
    <row r="94" spans="1:5">
      <c r="A94" t="str">
        <f>ESPELHO!F57</f>
        <v>4.14.1.1 / 5.1.1</v>
      </c>
      <c r="B94" t="str">
        <f>ESPELHO!H57</f>
        <v>DECLARAÇÃO DE QUE CUMPRE OS REQUISITOS DE HABILITAÇÃO</v>
      </c>
      <c r="C94">
        <f>ESPELHO!J57</f>
        <v>0</v>
      </c>
      <c r="D94">
        <f>ESPELHO!K57</f>
        <v>0</v>
      </c>
      <c r="E94" t="str">
        <f>ESPELHO!L57</f>
        <v>X</v>
      </c>
    </row>
    <row r="95" spans="1:5">
      <c r="A95" t="str">
        <f>ESPELHO!F58</f>
        <v>11.4.2 i)</v>
      </c>
      <c r="B95" t="str">
        <f>ESPELHO!H58</f>
        <v>DECLARAÇÃO DO MENOR</v>
      </c>
      <c r="C95" t="str">
        <f>ESPELHO!J58</f>
        <v>X</v>
      </c>
      <c r="D95">
        <f>ESPELHO!K58</f>
        <v>0</v>
      </c>
      <c r="E95">
        <f>ESPELHO!L58</f>
        <v>0</v>
      </c>
    </row>
    <row r="96" spans="1:5">
      <c r="A96" t="str">
        <f>ESPELHO!F59</f>
        <v>11.4.4</v>
      </c>
      <c r="B96" t="str">
        <f>ESPELHO!H59</f>
        <v>DECLARAÇÃO CONJUNTA</v>
      </c>
      <c r="C96" t="str">
        <f>ESPELHO!J59</f>
        <v>X</v>
      </c>
      <c r="D96">
        <f>ESPELHO!K59</f>
        <v>0</v>
      </c>
      <c r="E96">
        <f>ESPELHO!L59</f>
        <v>0</v>
      </c>
    </row>
    <row r="97" spans="1:5">
      <c r="A97">
        <f>ESPELHO!F60</f>
        <v>0</v>
      </c>
      <c r="B97">
        <f>ESPELHO!H60</f>
        <v>0</v>
      </c>
      <c r="C97">
        <f>ESPELHO!J60</f>
        <v>0</v>
      </c>
      <c r="D97">
        <f>ESPELHO!K60</f>
        <v>0</v>
      </c>
      <c r="E97">
        <f>ESPELHO!L60</f>
        <v>0</v>
      </c>
    </row>
    <row r="98" spans="1:5">
      <c r="A98">
        <f>ESPELHO!F61</f>
        <v>0</v>
      </c>
      <c r="B98">
        <f>ESPELHO!H61</f>
        <v>0</v>
      </c>
      <c r="C98">
        <f>ESPELHO!J61</f>
        <v>0</v>
      </c>
      <c r="D98">
        <f>ESPELHO!K61</f>
        <v>0</v>
      </c>
      <c r="E98">
        <f>ESPELHO!L61</f>
        <v>0</v>
      </c>
    </row>
    <row r="99" spans="1:5">
      <c r="A99">
        <f>ESPELHO!F62</f>
        <v>0</v>
      </c>
      <c r="B99">
        <f>ESPELHO!H62</f>
        <v>0</v>
      </c>
      <c r="C99">
        <f>ESPELHO!J62</f>
        <v>0</v>
      </c>
      <c r="D99">
        <f>ESPELHO!K62</f>
        <v>0</v>
      </c>
      <c r="E99">
        <f>ESPELHO!L62</f>
        <v>0</v>
      </c>
    </row>
    <row r="100" spans="3:5">
      <c r="C100" t="s">
        <v>10</v>
      </c>
      <c r="D100" t="s">
        <v>10</v>
      </c>
      <c r="E100" t="s">
        <v>10</v>
      </c>
    </row>
  </sheetData>
  <sheetProtection algorithmName="SHA-512" hashValue="vvXatBs3E2YPp5HAd2SzVPlw0scSwjns4n7HNloV63NoQRaC/pPHvRJmQJeuxNqAOwPEpu8xTyAWcBkizbiiXw==" saltValue="s1lPh4hFT2/fxAbYGjq+6g==" spinCount="100000" sheet="1"/>
  <pageMargins left="0.511811024" right="0.511811024" top="0.787401575" bottom="0.787401575" header="0.31496062" footer="0.31496062"/>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0"/>
  <dimension ref="A1:C13"/>
  <sheetViews>
    <sheetView workbookViewId="0">
      <selection activeCell="A16" sqref="A16"/>
    </sheetView>
  </sheetViews>
  <sheetFormatPr defaultColWidth="9" defaultRowHeight="15" outlineLevelCol="2"/>
  <cols>
    <col min="1" max="1" width="10" customWidth="1"/>
    <col min="3" max="3" width="100.571428571429" customWidth="1"/>
  </cols>
  <sheetData>
    <row r="1" spans="1:3">
      <c r="A1" s="306" t="s">
        <v>54</v>
      </c>
      <c r="B1" s="307"/>
      <c r="C1" s="308" t="s">
        <v>55</v>
      </c>
    </row>
    <row r="4" ht="30" spans="1:3">
      <c r="A4" s="306" t="s">
        <v>56</v>
      </c>
      <c r="B4" s="307"/>
      <c r="C4" s="309" t="s">
        <v>57</v>
      </c>
    </row>
    <row r="7" spans="1:3">
      <c r="A7" s="306" t="s">
        <v>58</v>
      </c>
      <c r="B7" s="307"/>
      <c r="C7" s="308" t="s">
        <v>59</v>
      </c>
    </row>
    <row r="10" ht="30" spans="1:3">
      <c r="A10" s="306" t="s">
        <v>60</v>
      </c>
      <c r="B10" s="307"/>
      <c r="C10" s="309" t="s">
        <v>61</v>
      </c>
    </row>
    <row r="13" spans="1:3">
      <c r="A13" s="306" t="s">
        <v>62</v>
      </c>
      <c r="B13" s="307"/>
      <c r="C13" s="308" t="s">
        <v>63</v>
      </c>
    </row>
  </sheetData>
  <sheetProtection password="E259" sheet="1"/>
  <pageMargins left="0.511811024" right="0.511811024" top="0.787401575" bottom="0.787401575" header="0.31496062" footer="0.31496062"/>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5"/>
  <dimension ref="A1:C162"/>
  <sheetViews>
    <sheetView topLeftCell="A31" workbookViewId="0">
      <selection activeCell="B38" sqref="B38"/>
    </sheetView>
  </sheetViews>
  <sheetFormatPr defaultColWidth="9" defaultRowHeight="15" outlineLevelCol="2"/>
  <cols>
    <col min="1" max="1" width="15.5714285714286" customWidth="1"/>
    <col min="2" max="2" width="24.5714285714286" customWidth="1"/>
  </cols>
  <sheetData>
    <row r="1" spans="1:1">
      <c r="A1" t="s">
        <v>64</v>
      </c>
    </row>
    <row r="3" spans="1:3">
      <c r="A3" t="s">
        <v>65</v>
      </c>
      <c r="B3" t="s">
        <v>7</v>
      </c>
      <c r="C3" t="s">
        <v>32</v>
      </c>
    </row>
    <row r="4" spans="1:3">
      <c r="A4" t="str">
        <f>IF(ESPELHO!A14="","",ESPELHO!A14)</f>
        <v>5.1.2 / 11.4.1 c)</v>
      </c>
      <c r="B4" t="str">
        <f>IF(ESPELHO!B14="","",ESPELHO!B14)</f>
        <v>CONTRATO SOCIAL</v>
      </c>
      <c r="C4" t="str">
        <f>IF(ESPELHO!C14="","",ESPELHO!C14)</f>
        <v>X</v>
      </c>
    </row>
    <row r="5" spans="1:3">
      <c r="A5" t="str">
        <f>IF(ESPELHO!A15="","",ESPELHO!A15)</f>
        <v>5.1.2 / 11.4.1 c)</v>
      </c>
      <c r="B5" t="str">
        <f>IF(ESPELHO!B15="","",ESPELHO!B15)</f>
        <v>41°ALTERAÇÃO</v>
      </c>
      <c r="C5" t="str">
        <f>IF(ESPELHO!C15="","",ESPELHO!C15)</f>
        <v>X</v>
      </c>
    </row>
    <row r="6" spans="1:3">
      <c r="A6" t="str">
        <f>IF(ESPELHO!A16="","",ESPELHO!A16)</f>
        <v>5.1.2 / 11.4.1 c)</v>
      </c>
      <c r="B6" t="str">
        <f>IF(ESPELHO!B16="","",ESPELHO!B16)</f>
        <v>CNH – DOS SÓCIOS</v>
      </c>
      <c r="C6" t="str">
        <f>IF(ESPELHO!C16="","",ESPELHO!C16)</f>
        <v>X</v>
      </c>
    </row>
    <row r="7" spans="1:3">
      <c r="A7" t="str">
        <f>IF(ESPELHO!A17="","",ESPELHO!A17)</f>
        <v>11.4.2 a)</v>
      </c>
      <c r="B7" t="str">
        <f>IF(ESPELHO!B17="","",ESPELHO!B17)</f>
        <v>CNPJ</v>
      </c>
      <c r="C7" t="str">
        <f>IF(ESPELHO!C17="","",ESPELHO!C17)</f>
        <v>X</v>
      </c>
    </row>
    <row r="8" spans="1:3">
      <c r="A8" t="str">
        <f>IF(ESPELHO!A18="","",ESPELHO!A18)</f>
        <v>11.4.2 g)</v>
      </c>
      <c r="B8" t="str">
        <f>IF(ESPELHO!B18="","",ESPELHO!B18)</f>
        <v>FGTS</v>
      </c>
      <c r="C8" t="str">
        <f>IF(ESPELHO!C18="","",ESPELHO!C18)</f>
        <v>X</v>
      </c>
    </row>
    <row r="9" hidden="1" spans="2:2">
      <c r="B9" t="s">
        <v>66</v>
      </c>
    </row>
    <row r="10" spans="1:3">
      <c r="A10" t="str">
        <f>IF(ESPELHO!A19="","",ESPELHO!A19)</f>
        <v>11.4.2 c)</v>
      </c>
      <c r="B10" t="str">
        <f>IF(ESPELHO!B19="","",ESPELHO!B19)</f>
        <v>INSS</v>
      </c>
      <c r="C10" t="str">
        <f>IF(ESPELHO!C19="","",ESPELHO!C19)</f>
        <v>X</v>
      </c>
    </row>
    <row r="11" spans="1:3">
      <c r="A11" t="str">
        <f>IF(ESPELHO!A20="","",ESPELHO!A20)</f>
        <v>11.4.2 c)</v>
      </c>
      <c r="B11" t="str">
        <f>IF(ESPELHO!B20="","",ESPELHO!B20)</f>
        <v>CERT. FEDERAL</v>
      </c>
      <c r="C11" t="str">
        <f>IF(ESPELHO!C20="","",ESPELHO!C20)</f>
        <v>X</v>
      </c>
    </row>
    <row r="12" spans="1:3">
      <c r="A12" t="str">
        <f>IF(ESPELHO!A21="","",ESPELHO!A21)</f>
        <v>11.4.2 d)</v>
      </c>
      <c r="B12" t="str">
        <f>IF(ESPELHO!B21="","",ESPELHO!B21)</f>
        <v>CERT. ESTADUAL</v>
      </c>
      <c r="C12" t="str">
        <f>IF(ESPELHO!C21="","",ESPELHO!C21)</f>
        <v>X</v>
      </c>
    </row>
    <row r="13" spans="1:3">
      <c r="A13" t="str">
        <f>IF(ESPELHO!A22="","",ESPELHO!A22)</f>
        <v/>
      </c>
      <c r="B13" t="str">
        <f>IF(ESPELHO!B22="","",ESPELHO!B22)</f>
        <v/>
      </c>
      <c r="C13" t="str">
        <f>IF(ESPELHO!C22="","",ESPELHO!C22)</f>
        <v/>
      </c>
    </row>
    <row r="14" spans="1:3">
      <c r="A14" t="str">
        <f>IF(ESPELHO!A23="","",ESPELHO!A23)</f>
        <v>11.4.2 f)</v>
      </c>
      <c r="B14" t="str">
        <f>IF(ESPELHO!B23="","",ESPELHO!B23)</f>
        <v>CERT. MUNICIPAL</v>
      </c>
      <c r="C14" t="str">
        <f>IF(ESPELHO!C23="","",ESPELHO!C23)</f>
        <v>X</v>
      </c>
    </row>
    <row r="15" spans="1:3">
      <c r="A15" t="str">
        <f>IF(ESPELHO!A24="","",ESPELHO!A24)</f>
        <v>11.4.2 f)</v>
      </c>
      <c r="B15" t="str">
        <f>IF(ESPELHO!B24="","",ESPELHO!B24)</f>
        <v>CERTIDÃO IPTU</v>
      </c>
      <c r="C15" t="str">
        <f>IF(ESPELHO!C24="","",ESPELHO!C24)</f>
        <v>X</v>
      </c>
    </row>
    <row r="16" spans="1:3">
      <c r="A16" t="str">
        <f>IF(ESPELHO!A25="","",ESPELHO!A25)</f>
        <v>11.4.2 b)</v>
      </c>
      <c r="B16" t="str">
        <f>IF(ESPELHO!B25="","",ESPELHO!B25)</f>
        <v>CIM</v>
      </c>
      <c r="C16" t="str">
        <f>IF(ESPELHO!C25="","",ESPELHO!C25)</f>
        <v>X</v>
      </c>
    </row>
    <row r="17" spans="1:3">
      <c r="A17" t="str">
        <f>IF(ESPELHO!A26="","",ESPELHO!A26)</f>
        <v>11.4.2 b)</v>
      </c>
      <c r="B17" t="str">
        <f>IF(ESPELHO!B26="","",ESPELHO!B26)</f>
        <v>INSCRIÇÃO ESTADUAL</v>
      </c>
      <c r="C17" t="str">
        <f>IF(ESPELHO!C26="","",ESPELHO!C26)</f>
        <v>X</v>
      </c>
    </row>
    <row r="18" spans="1:3">
      <c r="A18" t="str">
        <f>IF(ESPELHO!A27="","",ESPELHO!A27)</f>
        <v>11.4.2 h)</v>
      </c>
      <c r="B18" t="str">
        <f>IF(ESPELHO!B27="","",ESPELHO!B27)</f>
        <v>MTE – DÉBITOS TRABALHISTAS</v>
      </c>
      <c r="C18" t="str">
        <f>IF(ESPELHO!C27="","",ESPELHO!C27)</f>
        <v>X</v>
      </c>
    </row>
    <row r="19" spans="1:3">
      <c r="A19" t="str">
        <f>IF(ESPELHO!A28="","",ESPELHO!A28)</f>
        <v/>
      </c>
      <c r="B19" t="str">
        <f>IF(ESPELHO!B28="","",ESPELHO!B28)</f>
        <v>MTE - CRIANÇA E ADOLECENTE </v>
      </c>
      <c r="C19" t="str">
        <f>IF(ESPELHO!C28="","",ESPELHO!C28)</f>
        <v/>
      </c>
    </row>
    <row r="20" spans="1:3">
      <c r="A20" t="str">
        <f>IF(ESPELHO!A29="","",ESPELHO!A29)</f>
        <v/>
      </c>
      <c r="B20" t="str">
        <f>IF(ESPELHO!B29="","",ESPELHO!B29)</f>
        <v>BALANÇO</v>
      </c>
      <c r="C20" t="str">
        <f>IF(ESPELHO!C29="","",ESPELHO!C29)</f>
        <v/>
      </c>
    </row>
    <row r="21" spans="1:3">
      <c r="A21" t="str">
        <f>IF(ESPELHO!A30="","",ESPELHO!A30)</f>
        <v/>
      </c>
      <c r="B21" t="str">
        <f>IF(ESPELHO!B30="","",ESPELHO!B30)</f>
        <v>CRC DO CONTADOR </v>
      </c>
      <c r="C21" t="str">
        <f>IF(ESPELHO!C30="","",ESPELHO!C30)</f>
        <v/>
      </c>
    </row>
    <row r="22" spans="1:3">
      <c r="A22" t="str">
        <f>IF(ESPELHO!A31="","",ESPELHO!A31)</f>
        <v>11.4.3.1 (90 DIAS)</v>
      </c>
      <c r="B22" t="str">
        <f>IF(ESPELHO!B31="","",ESPELHO!B31)</f>
        <v>CERTIDÃO DE FALÊNCIA</v>
      </c>
      <c r="C22" t="str">
        <f>IF(ESPELHO!C31="","",ESPELHO!C31)</f>
        <v>X</v>
      </c>
    </row>
    <row r="23" spans="1:3">
      <c r="A23" t="str">
        <f>IF(ESPELHO!A32="","",ESPELHO!A32)</f>
        <v/>
      </c>
      <c r="B23" t="str">
        <f>IF(ESPELHO!B32="","",ESPELHO!B32)</f>
        <v>CERTIDÃO DE DISTRIBUIÇÃO</v>
      </c>
      <c r="C23" t="str">
        <f>IF(ESPELHO!C32="","",ESPELHO!C32)</f>
        <v/>
      </c>
    </row>
    <row r="24" spans="1:3">
      <c r="A24" t="str">
        <f>IF(ESPELHO!A33="","",ESPELHO!A33)</f>
        <v/>
      </c>
      <c r="B24" t="str">
        <f>IF(ESPELHO!B33="","",ESPELHO!B33)</f>
        <v>CERTIDÃO DE PROTESTO</v>
      </c>
      <c r="C24" t="str">
        <f>IF(ESPELHO!C33="","",ESPELHO!C33)</f>
        <v/>
      </c>
    </row>
    <row r="25" spans="1:3">
      <c r="A25" t="str">
        <f>IF(ESPELHO!A34="","",ESPELHO!A34)</f>
        <v/>
      </c>
      <c r="B25" t="e">
        <f>IF(ESPELHO!B34="","",ESPELHO!B34)</f>
        <v>#REF!</v>
      </c>
      <c r="C25" t="str">
        <f>IF(ESPELHO!C34="","",ESPELHO!C34)</f>
        <v/>
      </c>
    </row>
    <row r="26" spans="1:3">
      <c r="A26" t="str">
        <f>IF(ESPELHO!A35="","",ESPELHO!A35)</f>
        <v>8.4.1 g2)</v>
      </c>
      <c r="B26" t="str">
        <f>IF(ESPELHO!B35="","",ESPELHO!B35)</f>
        <v>LIC. FUNC. - MEDICAMENTO</v>
      </c>
      <c r="C26" t="str">
        <f>IF(ESPELHO!C35="","",ESPELHO!C35)</f>
        <v>X</v>
      </c>
    </row>
    <row r="27" spans="1:3">
      <c r="A27" t="str">
        <f>IF(ESPELHO!A36="","",ESPELHO!A36)</f>
        <v/>
      </c>
      <c r="B27" t="str">
        <f>IF(ESPELHO!B36="","",ESPELHO!B36)</f>
        <v>LIC. FUNC. - MATERIAL</v>
      </c>
      <c r="C27" t="str">
        <f>IF(ESPELHO!C36="","",ESPELHO!C36)</f>
        <v/>
      </c>
    </row>
    <row r="28" spans="1:3">
      <c r="A28" t="str">
        <f>IF(ESPELHO!A37="","",ESPELHO!A37)</f>
        <v>8.4.1 g1)</v>
      </c>
      <c r="B28" t="str">
        <f>IF(ESPELHO!B37="","",ESPELHO!B37)</f>
        <v>AFE COMUM - ANVISA</v>
      </c>
      <c r="C28" t="str">
        <f>IF(ESPELHO!C37="","",ESPELHO!C37)</f>
        <v>X</v>
      </c>
    </row>
    <row r="29" spans="1:3">
      <c r="A29" t="str">
        <f>IF(ESPELHO!A38="","",ESPELHO!A38)</f>
        <v>8.4.1 g1)</v>
      </c>
      <c r="B29" t="str">
        <f>IF(ESPELHO!B38="","",ESPELHO!B38)</f>
        <v>AFE COMUM - DOU</v>
      </c>
      <c r="C29" t="str">
        <f>IF(ESPELHO!C38="","",ESPELHO!C38)</f>
        <v>X</v>
      </c>
    </row>
    <row r="30" spans="1:3">
      <c r="A30" t="str">
        <f>IF(ESPELHO!A39="","",ESPELHO!A39)</f>
        <v>8.4.1 g1)</v>
      </c>
      <c r="B30" t="str">
        <f>IF(ESPELHO!B39="","",ESPELHO!B39)</f>
        <v>AFE ESPECIAL - ANVISA</v>
      </c>
      <c r="C30" t="str">
        <f>IF(ESPELHO!C39="","",ESPELHO!C39)</f>
        <v>X</v>
      </c>
    </row>
    <row r="31" spans="1:3">
      <c r="A31" t="str">
        <f>IF(ESPELHO!A40="","",ESPELHO!A40)</f>
        <v>8.4.1 g1)</v>
      </c>
      <c r="B31" t="str">
        <f>IF(ESPELHO!B40="","",ESPELHO!B40)</f>
        <v>AFE ESPECIAL - DOU</v>
      </c>
      <c r="C31" t="str">
        <f>IF(ESPELHO!C40="","",ESPELHO!C40)</f>
        <v>X</v>
      </c>
    </row>
    <row r="32" spans="1:3">
      <c r="A32" t="str">
        <f>IF(ESPELHO!A41="","",ESPELHO!A41)</f>
        <v/>
      </c>
      <c r="B32" t="str">
        <f>IF(ESPELHO!B41="","",ESPELHO!B41)</f>
        <v>AFE CORRELATO - ANVISA</v>
      </c>
      <c r="C32" t="str">
        <f>IF(ESPELHO!C41="","",ESPELHO!C41)</f>
        <v/>
      </c>
    </row>
    <row r="33" spans="1:3">
      <c r="A33" t="str">
        <f>IF(ESPELHO!A42="","",ESPELHO!A42)</f>
        <v/>
      </c>
      <c r="B33" t="str">
        <f>IF(ESPELHO!B42="","",ESPELHO!B42)</f>
        <v>AFE CORRELATOS - DOU</v>
      </c>
      <c r="C33" t="str">
        <f>IF(ESPELHO!C42="","",ESPELHO!C42)</f>
        <v/>
      </c>
    </row>
    <row r="34" spans="1:3">
      <c r="A34" t="str">
        <f>IF(ESPELHO!A43="","",ESPELHO!A43)</f>
        <v>8.4.1 g2)</v>
      </c>
      <c r="B34" t="str">
        <f>IF(ESPELHO!B43="","",ESPELHO!B43)</f>
        <v>ALVARÁ LOCALIZAÇÃO</v>
      </c>
      <c r="C34" t="str">
        <f>IF(ESPELHO!C43="","",ESPELHO!C43)</f>
        <v>X</v>
      </c>
    </row>
    <row r="35" spans="1:3">
      <c r="A35" t="str">
        <f>IF(ESPELHO!A44="","",ESPELHO!A44)</f>
        <v/>
      </c>
      <c r="B35" t="str">
        <f>IF(ESPELHO!B44="","",ESPELHO!B44)</f>
        <v>SIMPLIFICADA - JUCEPE</v>
      </c>
      <c r="C35" t="str">
        <f>IF(ESPELHO!C44="","",ESPELHO!C44)</f>
        <v/>
      </c>
    </row>
    <row r="36" spans="1:3">
      <c r="A36" t="str">
        <f>IF(ESPELHO!A45="","",ESPELHO!A45)</f>
        <v/>
      </c>
      <c r="B36" t="str">
        <f>IF(ESPELHO!B45="","",ESPELHO!B45)</f>
        <v>SIMPLIFICADA - ESPECÍFICA</v>
      </c>
      <c r="C36" t="str">
        <f>IF(ESPELHO!C45="","",ESPELHO!C45)</f>
        <v/>
      </c>
    </row>
    <row r="37" spans="1:3">
      <c r="A37" t="str">
        <f>IF(ESPELHO!A46="","",ESPELHO!A46)</f>
        <v/>
      </c>
      <c r="B37" t="str">
        <f>IF(ESPELHO!B46="","",ESPELHO!B46)</f>
        <v>CONSELHO DE FARMÁCIA</v>
      </c>
      <c r="C37" t="str">
        <f>IF(ESPELHO!C46="","",ESPELHO!C46)</f>
        <v/>
      </c>
    </row>
    <row r="38" spans="1:3">
      <c r="A38" t="str">
        <f>IF(ESPELHO!A47="","",ESPELHO!A47)</f>
        <v/>
      </c>
      <c r="B38" t="str">
        <f>IF(ESPELHO!B47="","",ESPELHO!B47)</f>
        <v>CERTIDÃO FARMÁCIA</v>
      </c>
      <c r="C38" t="str">
        <f>IF(ESPELHO!C47="","",ESPELHO!C47)</f>
        <v/>
      </c>
    </row>
    <row r="39" spans="1:3">
      <c r="A39" t="str">
        <f>IF(ESPELHO!A48="","",ESPELHO!A48)</f>
        <v/>
      </c>
      <c r="B39" t="str">
        <f>IF(ESPELHO!B48="","",ESPELHO!B48)</f>
        <v>DOC. FARMACÊUTICO</v>
      </c>
      <c r="C39" t="str">
        <f>IF(ESPELHO!C48="","",ESPELHO!C48)</f>
        <v/>
      </c>
    </row>
    <row r="40" spans="1:3">
      <c r="A40" t="str">
        <f>IF(ESPELHO!A49="","",ESPELHO!A49)</f>
        <v/>
      </c>
      <c r="B40" t="str">
        <f>IF(ESPELHO!B49="","",ESPELHO!B49)</f>
        <v>CERT NEG DÉB FISCAIS ESTADO</v>
      </c>
      <c r="C40" t="str">
        <f>IF(ESPELHO!C49="","",ESPELHO!C49)</f>
        <v/>
      </c>
    </row>
    <row r="41" spans="1:3">
      <c r="A41" t="str">
        <f>IF(ESPELHO!A50="","",ESPELHO!A50)</f>
        <v/>
      </c>
      <c r="B41" t="str">
        <f>IF(ESPELHO!B50="","",ESPELHO!B50)</f>
        <v>CADFOR</v>
      </c>
      <c r="C41" t="str">
        <f>IF(ESPELHO!C50="","",ESPELHO!C50)</f>
        <v/>
      </c>
    </row>
    <row r="42" spans="1:3">
      <c r="A42" t="str">
        <f>IF(ESPELHO!A51="","",ESPELHO!A51)</f>
        <v>11.4.2 d)</v>
      </c>
      <c r="B42" t="str">
        <f>IF(ESPELHO!B51="","",ESPELHO!B51)</f>
        <v>CERTIDÃO DO ICMS</v>
      </c>
      <c r="C42" t="str">
        <f>IF(ESPELHO!C51="","",ESPELHO!C51)</f>
        <v>X</v>
      </c>
    </row>
    <row r="43" spans="1:3">
      <c r="A43" t="str">
        <f>IF(ESPELHO!A52="","",ESPELHO!A52)</f>
        <v/>
      </c>
      <c r="B43" t="str">
        <f>IF(ESPELHO!B52="","",ESPELHO!B52)</f>
        <v>SICAF</v>
      </c>
      <c r="C43" t="str">
        <f>IF(ESPELHO!C52="","",ESPELHO!C52)</f>
        <v/>
      </c>
    </row>
    <row r="44" spans="1:3">
      <c r="A44" t="str">
        <f>IF(ESPELHO!A53="","",ESPELHO!A53)</f>
        <v/>
      </c>
      <c r="B44" t="str">
        <f>IF(ESPELHO!B53="","",ESPELHO!B53)</f>
        <v>ATEST DE CAP TEC PUBLIC.</v>
      </c>
      <c r="C44" t="str">
        <f>IF(ESPELHO!C53="","",ESPELHO!C53)</f>
        <v/>
      </c>
    </row>
    <row r="45" spans="1:3">
      <c r="A45" t="str">
        <f>IF(ESPELHO!A54="","",ESPELHO!A54)</f>
        <v/>
      </c>
      <c r="B45" t="str">
        <f>IF(ESPELHO!B54="","",ESPELHO!B54)</f>
        <v>ATEST DE CAP TEC PRIVAD</v>
      </c>
      <c r="C45" t="str">
        <f>IF(ESPELHO!C54="","",ESPELHO!C54)</f>
        <v/>
      </c>
    </row>
    <row r="46" spans="1:3">
      <c r="A46" t="str">
        <f>IF(ESPELHO!A55="","",ESPELHO!A55)</f>
        <v/>
      </c>
      <c r="B46" t="str">
        <f>IF(ESPELHO!B55="","",ESPELHO!B55)</f>
        <v>ATEST CAP PUBLIC CONTRATO</v>
      </c>
      <c r="C46" t="str">
        <f>IF(ESPELHO!C55="","",ESPELHO!C55)</f>
        <v/>
      </c>
    </row>
    <row r="47" spans="1:3">
      <c r="A47" t="str">
        <f>IF(ESPELHO!A56="","",ESPELHO!A56)</f>
        <v/>
      </c>
      <c r="B47" t="str">
        <f>IF(ESPELHO!B56="","",ESPELHO!B56)</f>
        <v>PROCURAÇÃO FREDERICO</v>
      </c>
      <c r="C47" t="str">
        <f>IF(ESPELHO!C56="","",ESPELHO!C56)</f>
        <v/>
      </c>
    </row>
    <row r="48" spans="1:3">
      <c r="A48" t="str">
        <f>IF(ESPELHO!A57="","",ESPELHO!A57)</f>
        <v/>
      </c>
      <c r="B48" t="str">
        <f>IF(ESPELHO!B57="","",ESPELHO!B57)</f>
        <v>COMPROV RESID. DA EMPRESA</v>
      </c>
      <c r="C48" t="str">
        <f>IF(ESPELHO!C57="","",ESPELHO!C57)</f>
        <v/>
      </c>
    </row>
    <row r="49" spans="1:3">
      <c r="A49" t="str">
        <f>IF(ESPELHO!A58="","",ESPELHO!A58)</f>
        <v/>
      </c>
      <c r="B49" t="str">
        <f>IF(ESPELHO!B58="","",ESPELHO!B58)</f>
        <v>COMPROV RESID. DOS SÓCIOS</v>
      </c>
      <c r="C49" t="str">
        <f>IF(ESPELHO!C58="","",ESPELHO!C58)</f>
        <v/>
      </c>
    </row>
    <row r="50" spans="1:3">
      <c r="A50" t="str">
        <f>IF(ESPELHO!A59="","",ESPELHO!A59)</f>
        <v/>
      </c>
      <c r="B50" t="str">
        <f>IF(ESPELHO!B59="","",ESPELHO!B59)</f>
        <v>CONTRATO EMPRESA RESÍDUOS</v>
      </c>
      <c r="C50" t="str">
        <f>IF(ESPELHO!C59="","",ESPELHO!C59)</f>
        <v/>
      </c>
    </row>
    <row r="51" spans="1:3">
      <c r="A51" t="str">
        <f>IF(ESPELHO!A60="","",ESPELHO!A60)</f>
        <v/>
      </c>
      <c r="B51" t="str">
        <f>IF(ESPELHO!B60="","",ESPELHO!B60)</f>
        <v>BOMBEIROS</v>
      </c>
      <c r="C51" t="str">
        <f>IF(ESPELHO!C60="","",ESPELHO!C60)</f>
        <v/>
      </c>
    </row>
    <row r="52" spans="1:3">
      <c r="A52" t="str">
        <f>IF(ESPELHO!A61="","",ESPELHO!A61)</f>
        <v/>
      </c>
      <c r="B52" t="str">
        <f>IF(ESPELHO!B61="","",ESPELHO!B61)</f>
        <v>MANUAL DE BOAS PRÁTICAS</v>
      </c>
      <c r="C52" t="str">
        <f>IF(ESPELHO!C61="","",ESPELHO!C61)</f>
        <v/>
      </c>
    </row>
    <row r="53" spans="1:3">
      <c r="A53" t="str">
        <f>IF(ESPELHO!A62="","",ESPELHO!A62)</f>
        <v/>
      </c>
      <c r="B53" t="str">
        <f>IF(ESPELHO!B62="","",ESPELHO!B62)</f>
        <v>PROCURAÇÃO FERNANDA LONGA</v>
      </c>
      <c r="C53" t="str">
        <f>IF(ESPELHO!C62="","",ESPELHO!C62)</f>
        <v/>
      </c>
    </row>
    <row r="54" spans="1:1">
      <c r="A54" t="str">
        <f>IF(ESPELHO!A63="","",ESPELHO!A63)</f>
        <v>Págs.</v>
      </c>
    </row>
    <row r="55" spans="1:1">
      <c r="A55" t="str">
        <f>IF(ESPELHO!A64="","",ESPELHO!A64)</f>
        <v/>
      </c>
    </row>
    <row r="56" spans="1:1">
      <c r="A56" t="str">
        <f>IF(ESPELHO!A65="","",ESPELHO!A65)</f>
        <v/>
      </c>
    </row>
    <row r="57" spans="1:3">
      <c r="A57" t="str">
        <f>IF(ESPELHO!A66="","",ESPELHO!A66)</f>
        <v>COM RESERVA DE COTA PARA MICROEMPRESA, EMPRESA DE PEQUENO PORTE E MICROEMPREENDEDOR INDIVIDUAL.  telefone (18) 3528-9501 ou através de e-mail licitacao@osvaldocruz.sp.gov.br</v>
      </c>
      <c r="B57" t="str">
        <f>IF(ESPELHO!B66="","",ESPELHO!B66)</f>
        <v/>
      </c>
      <c r="C57" t="str">
        <f>IF(ESPELHO!C66="","",ESPELHO!C66)</f>
        <v/>
      </c>
    </row>
    <row r="58" spans="1:3">
      <c r="A58" t="str">
        <f>IF(ESPELHO!A67="","",ESPELHO!A67)</f>
        <v/>
      </c>
      <c r="B58" t="str">
        <f>IF(ESPELHO!B67="","",ESPELHO!B67)</f>
        <v/>
      </c>
      <c r="C58" t="str">
        <f>IF(ESPELHO!C67="","",ESPELHO!C67)</f>
        <v/>
      </c>
    </row>
    <row r="59" spans="1:3">
      <c r="A59" t="str">
        <f>IF(ESPELHO!A69="","",ESPELHO!A69)</f>
        <v/>
      </c>
      <c r="B59" t="str">
        <f>IF(ESPELHO!B69="","",ESPELHO!B69)</f>
        <v/>
      </c>
      <c r="C59" t="str">
        <f>IF(ESPELHO!C69="","",ESPELHO!C69)</f>
        <v/>
      </c>
    </row>
    <row r="60" spans="1:3">
      <c r="A60" t="str">
        <f>IF(ESPELHO!F14="","",ESPELHO!F14)</f>
        <v>10.7</v>
      </c>
      <c r="B60" t="str">
        <f>IF(ESPELHO!H14="","",ESPELHO!H14)</f>
        <v>EXEQUIBILIDADE (PRAZO: 24 HORAS)</v>
      </c>
      <c r="C60" t="str">
        <f>IF(ESPELHO!J14="","",ESPELHO!J14)</f>
        <v/>
      </c>
    </row>
    <row r="61" spans="1:3">
      <c r="A61" t="str">
        <f>IF(ESPELHO!F15="","",ESPELHO!F15)</f>
        <v>8.4.1 h) i) j) k)</v>
      </c>
      <c r="B61" t="str">
        <f>IF(ESPELHO!H15="","",ESPELHO!H15)</f>
        <v>INSERIR DECLARAÇÕES</v>
      </c>
      <c r="C61" t="str">
        <f>IF(ESPELHO!J15="","",ESPELHO!J15)</f>
        <v/>
      </c>
    </row>
    <row r="62" spans="1:3">
      <c r="A62" t="str">
        <f>IF(ESPELHO!F16="","",ESPELHO!F16)</f>
        <v>8.1</v>
      </c>
      <c r="B62" t="str">
        <f>IF(ESPELHO!H16="","",ESPELHO!H16)</f>
        <v>VALOR ESTIMADO: R$ 5.924.383,05</v>
      </c>
      <c r="C62" t="str">
        <f>IF(ESPELHO!J16="","",ESPELHO!J16)</f>
        <v/>
      </c>
    </row>
    <row r="63" spans="1:3">
      <c r="A63" t="str">
        <f>IF(ESPELHO!F17="","",ESPELHO!F17)</f>
        <v/>
      </c>
      <c r="B63" t="str">
        <f>IF(ESPELHO!H17="","",ESPELHO!H17)</f>
        <v>AMOSTRAS</v>
      </c>
      <c r="C63" t="str">
        <f>IF(ESPELHO!J17="","",ESPELHO!J17)</f>
        <v/>
      </c>
    </row>
    <row r="64" spans="1:3">
      <c r="A64" t="str">
        <f>IF(ESPELHO!F18="","",ESPELHO!F18)</f>
        <v>Anexo V - PÁG 65</v>
      </c>
      <c r="B64" t="str">
        <f>IF(ESPELHO!H18="","",ESPELHO!H18)</f>
        <v>INSERIR DECLARAÇÕES</v>
      </c>
      <c r="C64" t="str">
        <f>IF(ESPELHO!J18="","",ESPELHO!J18)</f>
        <v/>
      </c>
    </row>
    <row r="65" spans="1:3">
      <c r="A65" t="str">
        <f>IF(ESPELHO!F19="","",ESPELHO!F19)</f>
        <v/>
      </c>
      <c r="B65" t="str">
        <f>IF(ESPELHO!H19="","",ESPELHO!H19)</f>
        <v>PROCURAÇÃO DE ADRYANO</v>
      </c>
      <c r="C65" t="str">
        <f>IF(ESPELHO!J19="","",ESPELHO!J19)</f>
        <v/>
      </c>
    </row>
    <row r="66" spans="1:3">
      <c r="A66" t="str">
        <f>IF(ESPELHO!F20="","",ESPELHO!F20)</f>
        <v>8.4.1 c)</v>
      </c>
      <c r="B66" t="str">
        <f>IF(ESPELHO!H20="","",ESPELHO!H20)</f>
        <v>MARCA E/OU MODELO</v>
      </c>
      <c r="C66" t="str">
        <f>IF(ESPELHO!J20="","",ESPELHO!J20)</f>
        <v/>
      </c>
    </row>
    <row r="67" spans="1:3">
      <c r="A67" t="str">
        <f>IF(ESPELHO!F21="","",ESPELHO!F21)</f>
        <v/>
      </c>
      <c r="B67" t="str">
        <f>IF(ESPELHO!H21="","",ESPELHO!H21)</f>
        <v>PROCEDÊNCIA E ORIGEM</v>
      </c>
      <c r="C67" t="str">
        <f>IF(ESPELHO!J21="","",ESPELHO!J21)</f>
        <v/>
      </c>
    </row>
    <row r="68" spans="1:3">
      <c r="A68" t="str">
        <f>IF(ESPELHO!F22="","",ESPELHO!F22)</f>
        <v>8.4.1 c)</v>
      </c>
      <c r="B68" t="str">
        <f>IF(ESPELHO!H22="","",ESPELHO!H22)</f>
        <v>DIGITAR CONFORME ANEXO</v>
      </c>
      <c r="C68" t="str">
        <f>IF(ESPELHO!J22="","",ESPELHO!J22)</f>
        <v/>
      </c>
    </row>
    <row r="69" spans="1:3">
      <c r="A69" t="str">
        <f>IF(ESPELHO!F23="","",ESPELHO!F23)</f>
        <v>TR 2.5 b)</v>
      </c>
      <c r="B69" t="str">
        <f>IF(ESPELHO!H23="","",ESPELHO!H23)</f>
        <v>REGISTRO DE MEDICAMENTO</v>
      </c>
      <c r="C69" t="str">
        <f>IF(ESPELHO!J23="","",ESPELHO!J23)</f>
        <v/>
      </c>
    </row>
    <row r="70" spans="1:3">
      <c r="A70" t="str">
        <f>IF(ESPELHO!F24="","",ESPELHO!F24)</f>
        <v/>
      </c>
      <c r="B70" t="str">
        <f>IF(ESPELHO!H24="","",ESPELHO!H24)</f>
        <v>REGISTRO MATERIAL</v>
      </c>
      <c r="C70" t="str">
        <f>IF(ESPELHO!J24="","",ESPELHO!J24)</f>
        <v/>
      </c>
    </row>
    <row r="71" spans="1:3">
      <c r="A71" t="str">
        <f>IF(ESPELHO!F25="","",ESPELHO!F25)</f>
        <v/>
      </c>
      <c r="B71" t="str">
        <f>IF(ESPELHO!H25="","",ESPELHO!H25)</f>
        <v>RG/MS MED - PET 01 (   ) 02 (   )</v>
      </c>
      <c r="C71" t="str">
        <f>IF(ESPELHO!J25="","",ESPELHO!J25)</f>
        <v/>
      </c>
    </row>
    <row r="72" spans="1:3">
      <c r="A72" t="str">
        <f>IF(ESPELHO!F26="","",ESPELHO!F26)</f>
        <v/>
      </c>
      <c r="B72" t="str">
        <f>IF(ESPELHO!H26="","",ESPELHO!H26)</f>
        <v>RG/MS MAT - PET 01 (   ) 02 (   )</v>
      </c>
      <c r="C72" t="str">
        <f>IF(ESPELHO!J26="","",ESPELHO!J26)</f>
        <v/>
      </c>
    </row>
    <row r="73" spans="1:3">
      <c r="A73" t="str">
        <f>IF(ESPELHO!F27="","",ESPELHO!F27)</f>
        <v>8.4.1 l)</v>
      </c>
      <c r="B73" t="str">
        <f>IF(ESPELHO!H27="","",ESPELHO!H27)</f>
        <v>Constar os dados do responsável pela assinatura a ata de registro de preços (se necessário, apresentar a procuração);</v>
      </c>
      <c r="C73" t="str">
        <f>IF(ESPELHO!J27="","",ESPELHO!J27)</f>
        <v/>
      </c>
    </row>
    <row r="74" spans="1:3">
      <c r="A74" t="str">
        <f>IF(ESPELHO!F28="","",ESPELHO!F28)</f>
        <v/>
      </c>
      <c r="B74" t="str">
        <f>IF(ESPELHO!H28="","",ESPELHO!H28)</f>
        <v>INSERIR DECLARAÇÕES</v>
      </c>
      <c r="C74" t="str">
        <f>IF(ESPELHO!J28="","",ESPELHO!J28)</f>
        <v/>
      </c>
    </row>
    <row r="75" spans="1:3">
      <c r="A75" t="str">
        <f>IF(ESPELHO!F29="","",ESPELHO!F29)</f>
        <v>TR 6.1.2</v>
      </c>
      <c r="B75" t="str">
        <f>IF(ESPELHO!H29="","",ESPELHO!H29)</f>
        <v>N° de registro ou declaração de isenção</v>
      </c>
      <c r="C75" t="str">
        <f>IF(ESPELHO!J29="","",ESPELHO!J29)</f>
        <v/>
      </c>
    </row>
    <row r="76" spans="1:3">
      <c r="A76" t="str">
        <f>IF(ESPELHO!F30="","",ESPELHO!F30)</f>
        <v/>
      </c>
      <c r="B76" t="str">
        <f>IF(ESPELHO!H30="","",ESPELHO!H30)</f>
        <v>Nº DO ITEM NO REGISTRO</v>
      </c>
      <c r="C76" t="str">
        <f>IF(ESPELHO!J30="","",ESPELHO!J30)</f>
        <v/>
      </c>
    </row>
    <row r="77" spans="1:3">
      <c r="A77" t="str">
        <f>IF(ESPELHO!F31="","",ESPELHO!F31)</f>
        <v/>
      </c>
      <c r="B77" t="str">
        <f>IF(ESPELHO!H31="","",ESPELHO!H31)</f>
        <v>LAUDO DE CONTROLE DE QUALIDADE </v>
      </c>
      <c r="C77" t="str">
        <f>IF(ESPELHO!J31="","",ESPELHO!J31)</f>
        <v/>
      </c>
    </row>
    <row r="78" spans="1:3">
      <c r="A78" t="str">
        <f>IF(ESPELHO!F32="","",ESPELHO!F32)</f>
        <v>8.4.10</v>
      </c>
      <c r="B78" t="str">
        <f>IF(ESPELHO!H32="","",ESPELHO!H32)</f>
        <v>O preenchimento da planilha eletrônica NÃO dispensará a apresentação da proposta impressa.</v>
      </c>
      <c r="C78" t="str">
        <f>IF(ESPELHO!J32="","",ESPELHO!J32)</f>
        <v/>
      </c>
    </row>
    <row r="79" spans="1:3">
      <c r="A79" t="str">
        <f>IF(ESPELHO!F33="","",ESPELHO!F33)</f>
        <v>TR 6.1.5</v>
      </c>
      <c r="B79" t="str">
        <f>IF(ESPELHO!H33="","",ESPELHO!H33)</f>
        <v>VALIDADE DOS PRODUTOS:</v>
      </c>
      <c r="C79" t="str">
        <f>IF(ESPELHO!J33="","",ESPELHO!J33)</f>
        <v/>
      </c>
    </row>
    <row r="80" spans="1:3">
      <c r="A80" t="str">
        <f>IF(ESPELHO!F34="","",ESPELHO!F34)</f>
        <v/>
      </c>
      <c r="B80" t="str">
        <f>IF(ESPELHO!H34="","",ESPELHO!H34)</f>
        <v>PROPOSTA VIA 1</v>
      </c>
      <c r="C80" t="str">
        <f>IF(ESPELHO!J34="","",ESPELHO!J34)</f>
        <v/>
      </c>
    </row>
    <row r="81" spans="1:3">
      <c r="A81" t="str">
        <f>IF(ESPELHO!F35="","",ESPELHO!F35)</f>
        <v>8.4.9</v>
      </c>
      <c r="B81" t="str">
        <f>IF(ESPELHO!H35="","",ESPELHO!H35)</f>
        <v>CD PROGRAMA</v>
      </c>
      <c r="C81" t="str">
        <f>IF(ESPELHO!J35="","",ESPELHO!J35)</f>
        <v/>
      </c>
    </row>
    <row r="82" spans="1:3">
      <c r="A82" t="str">
        <f>IF(ESPELHO!F36="","",ESPELHO!F36)</f>
        <v>ANEXO II</v>
      </c>
      <c r="B82" t="str">
        <f>IF(ESPELHO!H36="","",ESPELHO!H36)</f>
        <v>PROCURAÇÃO DE WELLINGTON</v>
      </c>
      <c r="C82" t="str">
        <f>IF(ESPELHO!J36="","",ESPELHO!J36)</f>
        <v/>
      </c>
    </row>
    <row r="83" spans="1:3">
      <c r="A83" t="str">
        <f>IF(ESPELHO!F37="","",ESPELHO!F37)</f>
        <v>5.1.3 / 5.2</v>
      </c>
      <c r="B83" t="str">
        <f>IF(ESPELHO!H37="","",ESPELHO!H37)</f>
        <v>DOCUMENTAÇÃO REPRESENTANTE</v>
      </c>
      <c r="C83" t="str">
        <f>IF(ESPELHO!J37="","",ESPELHO!J37)</f>
        <v/>
      </c>
    </row>
    <row r="84" spans="1:3">
      <c r="A84" t="str">
        <f>IF(ESPELHO!F38="","",ESPELHO!F38)</f>
        <v>5.1.3 / 5.2</v>
      </c>
      <c r="B84" t="str">
        <f>IF(ESPELHO!H38="","",ESPELHO!H38)</f>
        <v>DADOS DO REPRESENTANTE</v>
      </c>
      <c r="C84" t="str">
        <f>IF(ESPELHO!J38="","",ESPELHO!J38)</f>
        <v/>
      </c>
    </row>
    <row r="85" spans="1:3">
      <c r="A85" t="str">
        <f>IF(ESPELHO!F39="","",ESPELHO!F39)</f>
        <v/>
      </c>
      <c r="B85" t="str">
        <f>IF(ESPELHO!H39="","",ESPELHO!H39)</f>
        <v>PROPOSTA COM FIRMA RECONHECIDA</v>
      </c>
      <c r="C85" t="str">
        <f>IF(ESPELHO!J39="","",ESPELHO!J39)</f>
        <v/>
      </c>
    </row>
    <row r="86" spans="1:3">
      <c r="A86" t="str">
        <f>IF(ESPELHO!F40="","",ESPELHO!F40)</f>
        <v/>
      </c>
      <c r="B86" t="str">
        <f>IF(ESPELHO!H40="","",ESPELHO!H40)</f>
        <v>NÃO ACEITA PROTOCOLO</v>
      </c>
      <c r="C86" t="str">
        <f>IF(ESPELHO!J40="","",ESPELHO!J40)</f>
        <v/>
      </c>
    </row>
    <row r="87" spans="1:3">
      <c r="A87" t="str">
        <f>IF(ESPELHO!F41="","",ESPELHO!F41)</f>
        <v>ENVELOPE PROP.</v>
      </c>
      <c r="B87" t="str">
        <f>IF(ESPELHO!H41="","",ESPELHO!H41)</f>
        <v>PREFEITURA DO MUNICÍPIO DE OSVALDO CRUZ/SP</v>
      </c>
      <c r="C87" t="str">
        <f>IF(ESPELHO!J41="","",ESPELHO!J41)</f>
        <v/>
      </c>
    </row>
    <row r="88" spans="1:3">
      <c r="A88" t="str">
        <f>IF(ESPELHO!F42="","",ESPELHO!F42)</f>
        <v>9.3 - O lance deverá ser ofertado pelo MENOR VALOR POR ITEM. 9.5 - O intervalo mínimo entre os lances deverá ser de R$ 0,0001. 9.7 - Será adotado para o envio de lances o MODO DE DISPUTA “ABERTO”. 10.5 - é indício de INEXEQUIBILIDADE DAS PROPOSTAS valores inferiores a 50%</v>
      </c>
      <c r="B88" t="str">
        <f>IF(ESPELHO!H42="","",ESPELHO!H42)</f>
        <v/>
      </c>
      <c r="C88" t="str">
        <f>IF(ESPELHO!J42="","",ESPELHO!J42)</f>
        <v/>
      </c>
    </row>
    <row r="89" spans="1:3">
      <c r="A89" t="str">
        <f>IF(ESPELHO!F43="","",ESPELHO!F43)</f>
        <v/>
      </c>
      <c r="B89" t="str">
        <f>IF(ESPELHO!H43="","",ESPELHO!H43)</f>
        <v/>
      </c>
      <c r="C89" t="str">
        <f>IF(ESPELHO!J43="","",ESPELHO!J43)</f>
        <v/>
      </c>
    </row>
    <row r="90" spans="1:3">
      <c r="A90" t="str">
        <f>IF(ESPELHO!F44="","",ESPELHO!F44)</f>
        <v/>
      </c>
      <c r="B90" t="str">
        <f>IF(ESPELHO!H44="","",ESPELHO!H44)</f>
        <v/>
      </c>
      <c r="C90" t="str">
        <f>IF(ESPELHO!J44="","",ESPELHO!J44)</f>
        <v/>
      </c>
    </row>
    <row r="91" spans="1:3">
      <c r="A91" t="str">
        <f>IF(ESPELHO!F45="","",ESPELHO!F45)</f>
        <v/>
      </c>
      <c r="B91" t="str">
        <f>IF(ESPELHO!H45="","",ESPELHO!H45)</f>
        <v/>
      </c>
      <c r="C91" t="str">
        <f>IF(ESPELHO!J45="","",ESPELHO!J45)</f>
        <v/>
      </c>
    </row>
    <row r="92" spans="1:3">
      <c r="A92" t="str">
        <f>IF(ESPELHO!F46="","",ESPELHO!F46)</f>
        <v/>
      </c>
      <c r="B92" t="str">
        <f>IF(ESPELHO!H46="","",ESPELHO!H46)</f>
        <v/>
      </c>
      <c r="C92" t="str">
        <f>IF(ESPELHO!J46="","",ESPELHO!J46)</f>
        <v/>
      </c>
    </row>
    <row r="93" spans="1:3">
      <c r="A93" t="str">
        <f>IF(ESPELHO!F47="","",ESPELHO!F47)</f>
        <v/>
      </c>
      <c r="B93" t="str">
        <f>IF(ESPELHO!H47="","",ESPELHO!H47)</f>
        <v/>
      </c>
      <c r="C93" t="str">
        <f>IF(ESPELHO!J47="","",ESPELHO!J47)</f>
        <v/>
      </c>
    </row>
    <row r="94" spans="1:3">
      <c r="A94" t="str">
        <f>IF(ESPELHO!F48="","",ESPELHO!F48)</f>
        <v/>
      </c>
      <c r="B94" t="str">
        <f>IF(ESPELHO!H48="","",ESPELHO!H48)</f>
        <v/>
      </c>
      <c r="C94" t="str">
        <f>IF(ESPELHO!J48="","",ESPELHO!J48)</f>
        <v/>
      </c>
    </row>
    <row r="95" spans="1:3">
      <c r="A95" t="str">
        <f>IF(ESPELHO!F50="","",ESPELHO!F50)</f>
        <v/>
      </c>
      <c r="B95" t="str">
        <f>IF(ESPELHO!H50="","",ESPELHO!H50)</f>
        <v>DECLAR. DO MENOR </v>
      </c>
      <c r="C95" t="str">
        <f>IF(ESPELHO!J50="","",ESPELHO!J50)</f>
        <v/>
      </c>
    </row>
    <row r="96" spans="1:3">
      <c r="A96" t="str">
        <f>IF(ESPELHO!F51="","",ESPELHO!F51)</f>
        <v/>
      </c>
      <c r="B96" t="str">
        <f>IF(ESPELHO!H51="","",ESPELHO!H51)</f>
        <v>DEC. INEX. FATOS IMPEDITIVOS </v>
      </c>
      <c r="C96" t="str">
        <f>IF(ESPELHO!J51="","",ESPELHO!J51)</f>
        <v/>
      </c>
    </row>
    <row r="97" spans="1:3">
      <c r="A97" t="str">
        <f>IF(ESPELHO!F52="","",ESPELHO!F52)</f>
        <v/>
      </c>
      <c r="B97" t="str">
        <f>IF(ESPELHO!H52="","",ESPELHO!H52)</f>
        <v/>
      </c>
      <c r="C97" t="str">
        <f>IF(ESPELHO!J52="","",ESPELHO!J52)</f>
        <v/>
      </c>
    </row>
    <row r="98" spans="1:3">
      <c r="A98" t="str">
        <f>IF(ESPELHO!F53="","",ESPELHO!F53)</f>
        <v/>
      </c>
      <c r="B98" t="str">
        <f>IF(ESPELHO!H53="","",ESPELHO!H53)</f>
        <v>DADOS DO REPRESENTANTE </v>
      </c>
      <c r="C98" t="str">
        <f>IF(ESPELHO!J53="","",ESPELHO!J53)</f>
        <v/>
      </c>
    </row>
    <row r="99" spans="1:3">
      <c r="A99" t="str">
        <f>IF(ESPELHO!F54="","",ESPELHO!F54)</f>
        <v/>
      </c>
      <c r="B99" t="str">
        <f>IF(ESPELHO!H54="","",ESPELHO!H54)</f>
        <v>CARTA CREDENCIAMENTO </v>
      </c>
      <c r="C99" t="str">
        <f>IF(ESPELHO!J54="","",ESPELHO!J54)</f>
        <v/>
      </c>
    </row>
    <row r="100" spans="1:3">
      <c r="A100" t="str">
        <f>IF(ESPELHO!F55="","",ESPELHO!F55)</f>
        <v/>
      </c>
      <c r="B100" t="str">
        <f>IF(ESPELHO!H55="","",ESPELHO!H55)</f>
        <v>DECLARAÇÃO GERAL </v>
      </c>
      <c r="C100" t="str">
        <f>IF(ESPELHO!J55="","",ESPELHO!J55)</f>
        <v>X</v>
      </c>
    </row>
    <row r="101" spans="1:3">
      <c r="A101" t="str">
        <f>IF(ESPELHO!F56="","",ESPELHO!F56)</f>
        <v>X</v>
      </c>
      <c r="B101" t="str">
        <f>IF(ESPELHO!H56="","",ESPELHO!H56)</f>
        <v>DADOS DA EMPRESA</v>
      </c>
      <c r="C101" t="str">
        <f>IF(ESPELHO!J56="","",ESPELHO!J56)</f>
        <v>X</v>
      </c>
    </row>
    <row r="102" spans="1:3">
      <c r="A102" t="str">
        <f>IF(ESPELHO!F57="","",ESPELHO!F57)</f>
        <v>4.14.1.1 / 5.1.1</v>
      </c>
      <c r="B102" t="str">
        <f>IF(ESPELHO!H57="","",ESPELHO!H57)</f>
        <v>DECLARAÇÃO DE QUE CUMPRE OS REQUISITOS DE HABILITAÇÃO</v>
      </c>
      <c r="C102" t="str">
        <f>IF(ESPELHO!J57="","",ESPELHO!J57)</f>
        <v/>
      </c>
    </row>
    <row r="103" spans="1:3">
      <c r="A103" t="str">
        <f>IF(ESPELHO!F58="","",ESPELHO!F58)</f>
        <v>11.4.2 i)</v>
      </c>
      <c r="B103" t="str">
        <f>IF(ESPELHO!H58="","",ESPELHO!H58)</f>
        <v>DECLARAÇÃO DO MENOR</v>
      </c>
      <c r="C103" t="str">
        <f>IF(ESPELHO!J58="","",ESPELHO!J58)</f>
        <v>X</v>
      </c>
    </row>
    <row r="104" spans="1:3">
      <c r="A104" t="str">
        <f>IF(ESPELHO!F59="","",ESPELHO!F59)</f>
        <v>11.4.4</v>
      </c>
      <c r="B104" t="str">
        <f>IF(ESPELHO!H59="","",ESPELHO!H59)</f>
        <v>DECLARAÇÃO CONJUNTA</v>
      </c>
      <c r="C104" t="str">
        <f>IF(ESPELHO!J59="","",ESPELHO!J59)</f>
        <v>X</v>
      </c>
    </row>
    <row r="105" spans="1:3">
      <c r="A105" t="str">
        <f>IF(ESPELHO!F60="","",ESPELHO!F60)</f>
        <v/>
      </c>
      <c r="B105" t="str">
        <f>IF(ESPELHO!H60="","",ESPELHO!H60)</f>
        <v/>
      </c>
      <c r="C105" t="str">
        <f>IF(ESPELHO!J60="","",ESPELHO!J60)</f>
        <v/>
      </c>
    </row>
    <row r="106" spans="1:3">
      <c r="A106" t="str">
        <f>IF(ESPELHO!F61="","",ESPELHO!F61)</f>
        <v/>
      </c>
      <c r="B106" t="str">
        <f>IF(ESPELHO!H61="","",ESPELHO!H61)</f>
        <v/>
      </c>
      <c r="C106" t="str">
        <f>IF(ESPELHO!J61="","",ESPELHO!J61)</f>
        <v/>
      </c>
    </row>
    <row r="107" spans="1:3">
      <c r="A107" t="str">
        <f>IF(ESPELHO!F62="","",ESPELHO!F62)</f>
        <v/>
      </c>
      <c r="B107" t="str">
        <f>IF(ESPELHO!H62="","",ESPELHO!H62)</f>
        <v/>
      </c>
      <c r="C107" t="str">
        <f>IF(ESPELHO!J62="","",ESPELHO!J62)</f>
        <v/>
      </c>
    </row>
    <row r="108" spans="1:3">
      <c r="A108" t="e">
        <f>IF(ESPELHO!#REF!="","",ESPELHO!#REF!)</f>
        <v>#REF!</v>
      </c>
      <c r="B108" t="str">
        <f>IF(ESPELHO!H64="","",ESPELHO!H64)</f>
        <v/>
      </c>
      <c r="C108" t="str">
        <f>IF(ESPELHO!J64="","",ESPELHO!J64)</f>
        <v/>
      </c>
    </row>
    <row r="109" spans="1:3">
      <c r="A109" t="str">
        <f>IF(ESPELHO!F65="","",ESPELHO!F65)</f>
        <v/>
      </c>
      <c r="B109" t="str">
        <f>IF(ESPELHO!H65="","",ESPELHO!H65)</f>
        <v/>
      </c>
      <c r="C109" t="str">
        <f>IF(ESPELHO!J65="","",ESPELHO!J65)</f>
        <v/>
      </c>
    </row>
    <row r="110" spans="1:3">
      <c r="A110" t="str">
        <f>IF(ESPELHO!F66="","",ESPELHO!F66)</f>
        <v/>
      </c>
      <c r="B110" t="str">
        <f>IF(ESPELHO!H66="","",ESPELHO!H66)</f>
        <v/>
      </c>
      <c r="C110" t="str">
        <f>IF(ESPELHO!J66="","",ESPELHO!J66)</f>
        <v/>
      </c>
    </row>
    <row r="111" spans="1:3">
      <c r="A111" t="str">
        <f>IF(ESPELHO!F67="","",ESPELHO!F67)</f>
        <v/>
      </c>
      <c r="B111" t="str">
        <f>IF(ESPELHO!H67="","",ESPELHO!H67)</f>
        <v/>
      </c>
      <c r="C111" t="str">
        <f>IF(ESPELHO!J67="","",ESPELHO!J67)</f>
        <v/>
      </c>
    </row>
    <row r="112" spans="1:3">
      <c r="A112" t="str">
        <f>IF(ESPELHO!F71="","",ESPELHO!F71)</f>
        <v/>
      </c>
      <c r="B112" t="str">
        <f>IF(ESPELHO!H71="","",ESPELHO!H71)</f>
        <v/>
      </c>
      <c r="C112" t="str">
        <f>IF(ESPELHO!J71="","",ESPELHO!J71)</f>
        <v/>
      </c>
    </row>
    <row r="113" spans="1:3">
      <c r="A113" t="str">
        <f>IF(ESPELHO!F72="","",ESPELHO!F72)</f>
        <v/>
      </c>
      <c r="B113" t="str">
        <f>IF(ESPELHO!H72="","",ESPELHO!H72)</f>
        <v/>
      </c>
      <c r="C113" t="str">
        <f>IF(ESPELHO!J72="","",ESPELHO!J72)</f>
        <v/>
      </c>
    </row>
    <row r="114" spans="1:3">
      <c r="A114" t="str">
        <f>IF(ESPELHO!F73="","",ESPELHO!F73)</f>
        <v>Paulista/PE,</v>
      </c>
      <c r="B114">
        <f ca="1">IF(ESPELHO!H73="","",ESPELHO!H73)</f>
        <v>46050</v>
      </c>
      <c r="C114" t="str">
        <f>IF(ESPELHO!J73="","",ESPELHO!J73)</f>
        <v/>
      </c>
    </row>
    <row r="115" spans="1:3">
      <c r="A115" t="str">
        <f>IF(ESPELHO!F74="","",ESPELHO!F74)</f>
        <v/>
      </c>
      <c r="B115" t="str">
        <f>IF(ESPELHO!H74="","",ESPELHO!H74)</f>
        <v/>
      </c>
      <c r="C115" t="str">
        <f>IF(ESPELHO!J74="","",ESPELHO!J74)</f>
        <v/>
      </c>
    </row>
    <row r="116" spans="1:3">
      <c r="A116" t="e">
        <f>IF(ESPELHO!#REF!="","",ESPELHO!#REF!)</f>
        <v>#REF!</v>
      </c>
      <c r="B116" t="e">
        <f>IF(ESPELHO!#REF!="","",ESPELHO!#REF!)</f>
        <v>#REF!</v>
      </c>
      <c r="C116" t="e">
        <f>IF(ESPELHO!#REF!="","",ESPELHO!#REF!)</f>
        <v>#REF!</v>
      </c>
    </row>
    <row r="117" spans="1:3">
      <c r="A117" t="str">
        <f>IF(ESPELHO!F75="","",ESPELHO!F75)</f>
        <v/>
      </c>
      <c r="B117" t="str">
        <f>IF(ESPELHO!H75="","",ESPELHO!H75)</f>
        <v/>
      </c>
      <c r="C117" t="str">
        <f>IF(ESPELHO!J75="","",ESPELHO!J75)</f>
        <v/>
      </c>
    </row>
    <row r="118" spans="1:3">
      <c r="A118" t="str">
        <f>IF(ESPELHO!F76="","",ESPELHO!F76)</f>
        <v/>
      </c>
      <c r="B118" t="str">
        <f>IF(ESPELHO!H76="","",ESPELHO!H76)</f>
        <v/>
      </c>
      <c r="C118" t="str">
        <f>IF(ESPELHO!J76="","",ESPELHO!J76)</f>
        <v/>
      </c>
    </row>
    <row r="119" spans="1:3">
      <c r="A119" t="str">
        <f>IF(ESPELHO!F77="","",ESPELHO!F77)</f>
        <v/>
      </c>
      <c r="B119" t="str">
        <f>IF(ESPELHO!H77="","",ESPELHO!H77)</f>
        <v/>
      </c>
      <c r="C119" t="str">
        <f>IF(ESPELHO!J77="","",ESPELHO!J77)</f>
        <v/>
      </c>
    </row>
    <row r="120" spans="1:3">
      <c r="A120" t="str">
        <f>IF(ESPELHO!F78="","",ESPELHO!F78)</f>
        <v/>
      </c>
      <c r="B120" t="str">
        <f>IF(ESPELHO!H78="","",ESPELHO!H78)</f>
        <v/>
      </c>
      <c r="C120" t="str">
        <f>IF(ESPELHO!J78="","",ESPELHO!J78)</f>
        <v/>
      </c>
    </row>
    <row r="121" spans="1:3">
      <c r="A121" t="str">
        <f>IF(ESPELHO!F79="","",ESPELHO!F79)</f>
        <v/>
      </c>
      <c r="B121" t="str">
        <f>IF(ESPELHO!H79="","",ESPELHO!H79)</f>
        <v/>
      </c>
      <c r="C121" t="str">
        <f>IF(ESPELHO!J79="","",ESPELHO!J79)</f>
        <v/>
      </c>
    </row>
    <row r="122" spans="1:3">
      <c r="A122" t="str">
        <f>IF(ESPELHO!F80="","",ESPELHO!F80)</f>
        <v/>
      </c>
      <c r="B122" t="str">
        <f>IF(ESPELHO!H80="","",ESPELHO!H80)</f>
        <v/>
      </c>
      <c r="C122" t="str">
        <f>IF(ESPELHO!J80="","",ESPELHO!J80)</f>
        <v/>
      </c>
    </row>
    <row r="123" spans="1:3">
      <c r="A123" t="str">
        <f>IF(ESPELHO!F81="","",ESPELHO!F81)</f>
        <v/>
      </c>
      <c r="B123" t="str">
        <f>IF(ESPELHO!H81="","",ESPELHO!H81)</f>
        <v/>
      </c>
      <c r="C123" t="str">
        <f>IF(ESPELHO!J81="","",ESPELHO!J81)</f>
        <v/>
      </c>
    </row>
    <row r="124" spans="1:3">
      <c r="A124" t="str">
        <f>IF(ESPELHO!F84="","",ESPELHO!F84)</f>
        <v/>
      </c>
      <c r="B124" t="str">
        <f>IF(ESPELHO!H84="","",ESPELHO!H84)</f>
        <v/>
      </c>
      <c r="C124" t="str">
        <f>IF(ESPELHO!J84="","",ESPELHO!J84)</f>
        <v/>
      </c>
    </row>
    <row r="125" spans="1:3">
      <c r="A125" t="str">
        <f>IF(ESPELHO!F85="","",ESPELHO!F85)</f>
        <v/>
      </c>
      <c r="B125" t="str">
        <f>IF(ESPELHO!H85="","",ESPELHO!H85)</f>
        <v/>
      </c>
      <c r="C125" t="str">
        <f>IF(ESPELHO!J85="","",ESPELHO!J85)</f>
        <v/>
      </c>
    </row>
    <row r="126" spans="1:3">
      <c r="A126" t="str">
        <f>IF(ESPELHO!F86="","",ESPELHO!F86)</f>
        <v/>
      </c>
      <c r="B126" t="str">
        <f>IF(ESPELHO!H86="","",ESPELHO!H86)</f>
        <v/>
      </c>
      <c r="C126" t="str">
        <f>IF(ESPELHO!J86="","",ESPELHO!J86)</f>
        <v/>
      </c>
    </row>
    <row r="127" spans="1:3">
      <c r="A127" t="str">
        <f>IF(ESPELHO!F87="","",ESPELHO!F87)</f>
        <v/>
      </c>
      <c r="B127" t="str">
        <f>IF(ESPELHO!H87="","",ESPELHO!H87)</f>
        <v/>
      </c>
      <c r="C127" t="str">
        <f>IF(ESPELHO!J87="","",ESPELHO!J87)</f>
        <v/>
      </c>
    </row>
    <row r="128" spans="1:3">
      <c r="A128" t="str">
        <f>IF(ESPELHO!F88="","",ESPELHO!F88)</f>
        <v/>
      </c>
      <c r="B128" t="str">
        <f>IF(ESPELHO!H88="","",ESPELHO!H88)</f>
        <v/>
      </c>
      <c r="C128" t="str">
        <f>IF(ESPELHO!J88="","",ESPELHO!J88)</f>
        <v/>
      </c>
    </row>
    <row r="129" spans="1:3">
      <c r="A129" t="str">
        <f>IF(ESPELHO!F89="","",ESPELHO!F89)</f>
        <v/>
      </c>
      <c r="B129" t="str">
        <f>IF(ESPELHO!H89="","",ESPELHO!H89)</f>
        <v/>
      </c>
      <c r="C129" t="str">
        <f>IF(ESPELHO!J89="","",ESPELHO!J89)</f>
        <v/>
      </c>
    </row>
    <row r="130" spans="1:3">
      <c r="A130" t="str">
        <f>IF(ESPELHO!F90="","",ESPELHO!F90)</f>
        <v/>
      </c>
      <c r="B130" t="str">
        <f>IF(ESPELHO!H90="","",ESPELHO!H90)</f>
        <v/>
      </c>
      <c r="C130" t="str">
        <f>IF(ESPELHO!J90="","",ESPELHO!J90)</f>
        <v/>
      </c>
    </row>
    <row r="131" spans="1:3">
      <c r="A131" t="str">
        <f>IF(ESPELHO!F91="","",ESPELHO!F91)</f>
        <v/>
      </c>
      <c r="B131" t="str">
        <f>IF(ESPELHO!H91="","",ESPELHO!H91)</f>
        <v/>
      </c>
      <c r="C131" t="str">
        <f>IF(ESPELHO!J91="","",ESPELHO!J91)</f>
        <v/>
      </c>
    </row>
    <row r="132" spans="1:3">
      <c r="A132" t="str">
        <f>IF(ESPELHO!F92="","",ESPELHO!F92)</f>
        <v/>
      </c>
      <c r="B132" t="str">
        <f>IF(ESPELHO!H92="","",ESPELHO!H92)</f>
        <v/>
      </c>
      <c r="C132" t="str">
        <f>IF(ESPELHO!J92="","",ESPELHO!J92)</f>
        <v/>
      </c>
    </row>
    <row r="133" spans="1:3">
      <c r="A133" t="str">
        <f>IF(ESPELHO!F93="","",ESPELHO!F93)</f>
        <v/>
      </c>
      <c r="B133" t="str">
        <f>IF(ESPELHO!H93="","",ESPELHO!H93)</f>
        <v/>
      </c>
      <c r="C133" t="str">
        <f>IF(ESPELHO!J93="","",ESPELHO!J93)</f>
        <v/>
      </c>
    </row>
    <row r="134" spans="1:3">
      <c r="A134" t="str">
        <f>IF(ESPELHO!F94="","",ESPELHO!F94)</f>
        <v/>
      </c>
      <c r="B134" t="str">
        <f>IF(ESPELHO!H94="","",ESPELHO!H94)</f>
        <v/>
      </c>
      <c r="C134" t="str">
        <f>IF(ESPELHO!J94="","",ESPELHO!J94)</f>
        <v/>
      </c>
    </row>
    <row r="135" spans="1:3">
      <c r="A135" t="str">
        <f>IF(ESPELHO!F95="","",ESPELHO!F95)</f>
        <v/>
      </c>
      <c r="B135" t="str">
        <f>IF(ESPELHO!H95="","",ESPELHO!H95)</f>
        <v/>
      </c>
      <c r="C135" t="str">
        <f>IF(ESPELHO!J95="","",ESPELHO!J95)</f>
        <v/>
      </c>
    </row>
    <row r="136" spans="1:3">
      <c r="A136" t="str">
        <f>IF(ESPELHO!F96="","",ESPELHO!F96)</f>
        <v/>
      </c>
      <c r="B136" t="str">
        <f>IF(ESPELHO!H96="","",ESPELHO!H96)</f>
        <v/>
      </c>
      <c r="C136" t="str">
        <f>IF(ESPELHO!J96="","",ESPELHO!J96)</f>
        <v/>
      </c>
    </row>
    <row r="137" spans="1:3">
      <c r="A137" t="str">
        <f>IF(ESPELHO!F97="","",ESPELHO!F97)</f>
        <v/>
      </c>
      <c r="B137" t="str">
        <f>IF(ESPELHO!H97="","",ESPELHO!H97)</f>
        <v/>
      </c>
      <c r="C137" t="str">
        <f>IF(ESPELHO!J97="","",ESPELHO!J97)</f>
        <v/>
      </c>
    </row>
    <row r="138" spans="1:3">
      <c r="A138" t="str">
        <f>IF(ESPELHO!F98="","",ESPELHO!F98)</f>
        <v/>
      </c>
      <c r="B138" t="str">
        <f>IF(ESPELHO!H98="","",ESPELHO!H98)</f>
        <v/>
      </c>
      <c r="C138" t="str">
        <f>IF(ESPELHO!J98="","",ESPELHO!J98)</f>
        <v/>
      </c>
    </row>
    <row r="139" spans="1:3">
      <c r="A139" t="str">
        <f>IF(ESPELHO!F99="","",ESPELHO!F99)</f>
        <v/>
      </c>
      <c r="B139" t="str">
        <f>IF(ESPELHO!H99="","",ESPELHO!H99)</f>
        <v/>
      </c>
      <c r="C139" t="str">
        <f>IF(ESPELHO!J99="","",ESPELHO!J99)</f>
        <v/>
      </c>
    </row>
    <row r="140" spans="1:3">
      <c r="A140" t="str">
        <f>IF(ESPELHO!F100="","",ESPELHO!F100)</f>
        <v/>
      </c>
      <c r="B140" t="str">
        <f>IF(ESPELHO!H100="","",ESPELHO!H100)</f>
        <v/>
      </c>
      <c r="C140" t="str">
        <f>IF(ESPELHO!J100="","",ESPELHO!J100)</f>
        <v/>
      </c>
    </row>
    <row r="141" spans="1:3">
      <c r="A141" t="str">
        <f>IF(ESPELHO!F101="","",ESPELHO!F101)</f>
        <v/>
      </c>
      <c r="B141" t="str">
        <f>IF(ESPELHO!H101="","",ESPELHO!H101)</f>
        <v/>
      </c>
      <c r="C141" t="str">
        <f>IF(ESPELHO!J101="","",ESPELHO!J101)</f>
        <v/>
      </c>
    </row>
    <row r="142" spans="1:3">
      <c r="A142" t="str">
        <f>IF(ESPELHO!F102="","",ESPELHO!F102)</f>
        <v/>
      </c>
      <c r="B142" t="str">
        <f>IF(ESPELHO!H102="","",ESPELHO!H102)</f>
        <v/>
      </c>
      <c r="C142" t="str">
        <f>IF(ESPELHO!J102="","",ESPELHO!J102)</f>
        <v/>
      </c>
    </row>
    <row r="143" spans="1:3">
      <c r="A143" t="str">
        <f>IF(ESPELHO!F103="","",ESPELHO!F103)</f>
        <v/>
      </c>
      <c r="B143" t="str">
        <f>IF(ESPELHO!H103="","",ESPELHO!H103)</f>
        <v/>
      </c>
      <c r="C143" t="str">
        <f>IF(ESPELHO!J103="","",ESPELHO!J103)</f>
        <v/>
      </c>
    </row>
    <row r="144" spans="1:3">
      <c r="A144" t="str">
        <f>IF(ESPELHO!F104="","",ESPELHO!F104)</f>
        <v/>
      </c>
      <c r="B144" t="str">
        <f>IF(ESPELHO!H104="","",ESPELHO!H104)</f>
        <v/>
      </c>
      <c r="C144" t="str">
        <f>IF(ESPELHO!J104="","",ESPELHO!J104)</f>
        <v/>
      </c>
    </row>
    <row r="145" spans="1:3">
      <c r="A145" t="str">
        <f>IF(ESPELHO!F105="","",ESPELHO!F105)</f>
        <v/>
      </c>
      <c r="B145" t="str">
        <f>IF(ESPELHO!H105="","",ESPELHO!H105)</f>
        <v/>
      </c>
      <c r="C145" t="str">
        <f>IF(ESPELHO!J105="","",ESPELHO!J105)</f>
        <v/>
      </c>
    </row>
    <row r="146" spans="1:3">
      <c r="A146" t="str">
        <f>IF(ESPELHO!F106="","",ESPELHO!F106)</f>
        <v/>
      </c>
      <c r="B146" t="str">
        <f>IF(ESPELHO!H106="","",ESPELHO!H106)</f>
        <v/>
      </c>
      <c r="C146" t="str">
        <f>IF(ESPELHO!J106="","",ESPELHO!J106)</f>
        <v/>
      </c>
    </row>
    <row r="147" spans="1:3">
      <c r="A147" t="str">
        <f>IF(ESPELHO!F107="","",ESPELHO!F107)</f>
        <v/>
      </c>
      <c r="B147" t="str">
        <f>IF(ESPELHO!H107="","",ESPELHO!H107)</f>
        <v/>
      </c>
      <c r="C147" t="str">
        <f>IF(ESPELHO!J107="","",ESPELHO!J107)</f>
        <v/>
      </c>
    </row>
    <row r="148" spans="1:3">
      <c r="A148" t="str">
        <f>IF(ESPELHO!F108="","",ESPELHO!F108)</f>
        <v/>
      </c>
      <c r="B148" t="str">
        <f>IF(ESPELHO!H108="","",ESPELHO!H108)</f>
        <v/>
      </c>
      <c r="C148" t="str">
        <f>IF(ESPELHO!J108="","",ESPELHO!J108)</f>
        <v/>
      </c>
    </row>
    <row r="149" spans="1:3">
      <c r="A149" t="str">
        <f>IF(ESPELHO!F117="","",ESPELHO!F117)</f>
        <v/>
      </c>
      <c r="B149" t="str">
        <f>IF(ESPELHO!H117="","",ESPELHO!H117)</f>
        <v/>
      </c>
      <c r="C149" t="str">
        <f>IF(ESPELHO!J117="","",ESPELHO!J117)</f>
        <v/>
      </c>
    </row>
    <row r="150" spans="1:3">
      <c r="A150" t="str">
        <f>IF(ESPELHO!F118="","",ESPELHO!F118)</f>
        <v/>
      </c>
      <c r="B150" t="str">
        <f>IF(ESPELHO!H118="","",ESPELHO!H118)</f>
        <v/>
      </c>
      <c r="C150" t="str">
        <f>IF(ESPELHO!J118="","",ESPELHO!J118)</f>
        <v/>
      </c>
    </row>
    <row r="151" spans="1:3">
      <c r="A151" t="str">
        <f>IF(ESPELHO!F119="","",ESPELHO!F119)</f>
        <v/>
      </c>
      <c r="B151" t="str">
        <f>IF(ESPELHO!H119="","",ESPELHO!H119)</f>
        <v/>
      </c>
      <c r="C151" t="str">
        <f>IF(ESPELHO!J119="","",ESPELHO!J119)</f>
        <v/>
      </c>
    </row>
    <row r="152" spans="1:3">
      <c r="A152" t="str">
        <f>IF(ESPELHO!F120="","",ESPELHO!F120)</f>
        <v/>
      </c>
      <c r="B152" t="str">
        <f>IF(ESPELHO!H120="","",ESPELHO!H120)</f>
        <v/>
      </c>
      <c r="C152" t="str">
        <f>IF(ESPELHO!J120="","",ESPELHO!J120)</f>
        <v/>
      </c>
    </row>
    <row r="153" spans="1:3">
      <c r="A153" t="str">
        <f>IF(ESPELHO!F121="","",ESPELHO!F121)</f>
        <v/>
      </c>
      <c r="B153" t="str">
        <f>IF(ESPELHO!H121="","",ESPELHO!H121)</f>
        <v/>
      </c>
      <c r="C153" t="str">
        <f>IF(ESPELHO!J121="","",ESPELHO!J121)</f>
        <v/>
      </c>
    </row>
    <row r="154" spans="1:3">
      <c r="A154" t="str">
        <f>IF(ESPELHO!F122="","",ESPELHO!F122)</f>
        <v/>
      </c>
      <c r="B154" t="str">
        <f>IF(ESPELHO!H122="","",ESPELHO!H122)</f>
        <v/>
      </c>
      <c r="C154" t="str">
        <f>IF(ESPELHO!J122="","",ESPELHO!J122)</f>
        <v/>
      </c>
    </row>
    <row r="155" spans="1:3">
      <c r="A155" t="str">
        <f>IF(ESPELHO!F123="","",ESPELHO!F123)</f>
        <v/>
      </c>
      <c r="B155" t="str">
        <f>IF(ESPELHO!H123="","",ESPELHO!H123)</f>
        <v/>
      </c>
      <c r="C155" t="str">
        <f>IF(ESPELHO!J123="","",ESPELHO!J123)</f>
        <v/>
      </c>
    </row>
    <row r="156" spans="1:3">
      <c r="A156" t="str">
        <f>IF(ESPELHO!F124="","",ESPELHO!F124)</f>
        <v/>
      </c>
      <c r="B156" t="str">
        <f>IF(ESPELHO!H124="","",ESPELHO!H124)</f>
        <v/>
      </c>
      <c r="C156" t="str">
        <f>IF(ESPELHO!J124="","",ESPELHO!J124)</f>
        <v/>
      </c>
    </row>
    <row r="157" spans="1:3">
      <c r="A157" t="str">
        <f>IF(ESPELHO!F125="","",ESPELHO!F125)</f>
        <v/>
      </c>
      <c r="B157" t="str">
        <f>IF(ESPELHO!H125="","",ESPELHO!H125)</f>
        <v/>
      </c>
      <c r="C157" t="str">
        <f>IF(ESPELHO!J125="","",ESPELHO!J125)</f>
        <v/>
      </c>
    </row>
    <row r="158" spans="1:3">
      <c r="A158" t="str">
        <f>IF(ESPELHO!F126="","",ESPELHO!F126)</f>
        <v/>
      </c>
      <c r="B158" t="str">
        <f>IF(ESPELHO!H126="","",ESPELHO!H126)</f>
        <v/>
      </c>
      <c r="C158" t="str">
        <f>IF(ESPELHO!J126="","",ESPELHO!J126)</f>
        <v/>
      </c>
    </row>
    <row r="159" spans="1:3">
      <c r="A159" t="str">
        <f>IF(ESPELHO!F127="","",ESPELHO!F127)</f>
        <v/>
      </c>
      <c r="B159" t="str">
        <f>IF(ESPELHO!H127="","",ESPELHO!H127)</f>
        <v/>
      </c>
      <c r="C159" t="str">
        <f>IF(ESPELHO!J127="","",ESPELHO!J127)</f>
        <v/>
      </c>
    </row>
    <row r="160" spans="1:3">
      <c r="A160" t="str">
        <f>IF(ESPELHO!F128="","",ESPELHO!F128)</f>
        <v/>
      </c>
      <c r="B160" t="str">
        <f>IF(ESPELHO!H128="","",ESPELHO!H128)</f>
        <v/>
      </c>
      <c r="C160" t="str">
        <f>IF(ESPELHO!J128="","",ESPELHO!J128)</f>
        <v/>
      </c>
    </row>
    <row r="161" spans="1:3">
      <c r="A161" t="str">
        <f>IF(ESPELHO!F129="","",ESPELHO!F129)</f>
        <v/>
      </c>
      <c r="B161" t="str">
        <f>IF(ESPELHO!H129="","",ESPELHO!H129)</f>
        <v/>
      </c>
      <c r="C161" t="str">
        <f>IF(ESPELHO!J129="","",ESPELHO!J129)</f>
        <v/>
      </c>
    </row>
    <row r="162" spans="1:3">
      <c r="A162" t="str">
        <f>IF(ESPELHO!F130="","",ESPELHO!F130)</f>
        <v/>
      </c>
      <c r="B162" t="str">
        <f>IF(ESPELHO!H130="","",ESPELHO!H130)</f>
        <v/>
      </c>
      <c r="C162" t="str">
        <f>IF(ESPELHO!J130="","",ESPELHO!J130)</f>
        <v/>
      </c>
    </row>
  </sheetData>
  <sheetProtection algorithmName="SHA-512" hashValue="5WEboj4AFvC/6o7HAspvWHLSlbQ4VSrjoWQ06qLBi9/lkHzpbhHl6Gw9FmKP651d+u2Ct9V6Yi8wEV0m5/l0vw==" saltValue="pKmVtpdWEvrplRrXwR93ww==" spinCount="100000" sheet="1"/>
  <pageMargins left="0.511811024" right="0.511811024" top="0.787401575" bottom="0.787401575" header="0.31496062" footer="0.31496062"/>
  <pageSetup paperSize="9" orientation="portrait"/>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7"/>
  <dimension ref="A1:B64"/>
  <sheetViews>
    <sheetView zoomScale="90" zoomScaleNormal="90" topLeftCell="A52" workbookViewId="0">
      <selection activeCell="B42" sqref="B42"/>
    </sheetView>
  </sheetViews>
  <sheetFormatPr defaultColWidth="9" defaultRowHeight="16.5" outlineLevelCol="1"/>
  <cols>
    <col min="1" max="1" width="20.8571428571429" style="301" customWidth="1"/>
    <col min="2" max="2" width="48.1428571428571" style="302" customWidth="1"/>
  </cols>
  <sheetData>
    <row r="1" ht="105" customHeight="1" spans="1:2">
      <c r="A1" s="301" t="s">
        <v>67</v>
      </c>
      <c r="B1" s="303" t="s">
        <v>68</v>
      </c>
    </row>
    <row r="2" ht="105" customHeight="1" spans="1:2">
      <c r="A2" s="301" t="s">
        <v>69</v>
      </c>
      <c r="B2" s="303" t="s">
        <v>70</v>
      </c>
    </row>
    <row r="3" ht="105" customHeight="1" spans="1:2">
      <c r="A3" s="301" t="s">
        <v>71</v>
      </c>
      <c r="B3" s="303" t="s">
        <v>72</v>
      </c>
    </row>
    <row r="4" ht="105" customHeight="1" spans="1:2">
      <c r="A4" s="301" t="s">
        <v>73</v>
      </c>
      <c r="B4" s="303" t="s">
        <v>74</v>
      </c>
    </row>
    <row r="5" ht="105" customHeight="1" spans="1:2">
      <c r="A5" s="301" t="s">
        <v>75</v>
      </c>
      <c r="B5" s="303" t="s">
        <v>76</v>
      </c>
    </row>
    <row r="6" ht="105" customHeight="1" spans="1:2">
      <c r="A6" s="301" t="s">
        <v>77</v>
      </c>
      <c r="B6" s="303" t="s">
        <v>78</v>
      </c>
    </row>
    <row r="7" ht="105" customHeight="1" spans="1:2">
      <c r="A7" s="303" t="s">
        <v>79</v>
      </c>
      <c r="B7" s="303" t="s">
        <v>80</v>
      </c>
    </row>
    <row r="8" ht="105" customHeight="1" spans="1:2">
      <c r="A8" s="303" t="s">
        <v>81</v>
      </c>
      <c r="B8" s="303" t="s">
        <v>82</v>
      </c>
    </row>
    <row r="9" ht="105" customHeight="1" spans="1:2">
      <c r="A9" s="303" t="s">
        <v>83</v>
      </c>
      <c r="B9" s="303" t="s">
        <v>84</v>
      </c>
    </row>
    <row r="10" ht="105" customHeight="1" spans="1:2">
      <c r="A10" s="301" t="s">
        <v>85</v>
      </c>
      <c r="B10" s="303" t="s">
        <v>86</v>
      </c>
    </row>
    <row r="11" ht="105" customHeight="1" spans="1:2">
      <c r="A11" s="303" t="s">
        <v>87</v>
      </c>
      <c r="B11" s="303" t="s">
        <v>88</v>
      </c>
    </row>
    <row r="12" ht="105" customHeight="1" spans="1:2">
      <c r="A12" s="303" t="s">
        <v>89</v>
      </c>
      <c r="B12" s="303" t="s">
        <v>90</v>
      </c>
    </row>
    <row r="13" ht="105" customHeight="1" spans="1:2">
      <c r="A13" s="301" t="s">
        <v>91</v>
      </c>
      <c r="B13" s="303" t="s">
        <v>92</v>
      </c>
    </row>
    <row r="14" ht="105" customHeight="1" spans="1:2">
      <c r="A14" s="303" t="s">
        <v>93</v>
      </c>
      <c r="B14" s="303" t="s">
        <v>94</v>
      </c>
    </row>
    <row r="15" ht="105" customHeight="1" spans="1:2">
      <c r="A15" s="304" t="s">
        <v>95</v>
      </c>
      <c r="B15" s="303" t="s">
        <v>96</v>
      </c>
    </row>
    <row r="16" ht="105" customHeight="1" spans="1:2">
      <c r="A16" s="304" t="s">
        <v>97</v>
      </c>
      <c r="B16" s="303" t="s">
        <v>98</v>
      </c>
    </row>
    <row r="17" ht="105" customHeight="1" spans="1:2">
      <c r="A17" s="304" t="s">
        <v>99</v>
      </c>
      <c r="B17" s="303" t="s">
        <v>100</v>
      </c>
    </row>
    <row r="18" ht="105" customHeight="1" spans="1:2">
      <c r="A18" s="303" t="s">
        <v>101</v>
      </c>
      <c r="B18" s="303" t="s">
        <v>102</v>
      </c>
    </row>
    <row r="19" ht="105" customHeight="1" spans="1:2">
      <c r="A19" s="304" t="s">
        <v>103</v>
      </c>
      <c r="B19" s="304" t="s">
        <v>104</v>
      </c>
    </row>
    <row r="20" ht="105" customHeight="1" spans="1:2">
      <c r="A20" s="304" t="s">
        <v>105</v>
      </c>
      <c r="B20" s="304" t="s">
        <v>106</v>
      </c>
    </row>
    <row r="21" ht="105" customHeight="1" spans="1:2">
      <c r="A21" s="304" t="s">
        <v>107</v>
      </c>
      <c r="B21" s="304" t="s">
        <v>108</v>
      </c>
    </row>
    <row r="22" ht="105" customHeight="1" spans="1:2">
      <c r="A22" s="304" t="s">
        <v>109</v>
      </c>
      <c r="B22" s="304" t="s">
        <v>110</v>
      </c>
    </row>
    <row r="23" ht="105" customHeight="1" spans="1:2">
      <c r="A23" s="304" t="s">
        <v>111</v>
      </c>
      <c r="B23" s="304" t="s">
        <v>112</v>
      </c>
    </row>
    <row r="24" ht="105" customHeight="1" spans="1:2">
      <c r="A24" s="303" t="s">
        <v>113</v>
      </c>
      <c r="B24" s="303" t="s">
        <v>114</v>
      </c>
    </row>
    <row r="25" ht="105" customHeight="1" spans="1:2">
      <c r="A25" s="303" t="s">
        <v>115</v>
      </c>
      <c r="B25" s="303" t="s">
        <v>116</v>
      </c>
    </row>
    <row r="26" ht="105" customHeight="1" spans="1:2">
      <c r="A26" s="303"/>
      <c r="B26" s="303" t="s">
        <v>117</v>
      </c>
    </row>
    <row r="27" ht="105" customHeight="1" spans="1:2">
      <c r="A27" s="301" t="s">
        <v>118</v>
      </c>
      <c r="B27" s="303" t="s">
        <v>119</v>
      </c>
    </row>
    <row r="28" ht="105" customHeight="1" spans="1:2">
      <c r="A28" s="303" t="s">
        <v>120</v>
      </c>
      <c r="B28" s="303" t="s">
        <v>121</v>
      </c>
    </row>
    <row r="29" ht="105" customHeight="1" spans="1:2">
      <c r="A29" s="303" t="s">
        <v>122</v>
      </c>
      <c r="B29" s="303" t="s">
        <v>123</v>
      </c>
    </row>
    <row r="30" ht="105" customHeight="1" spans="1:2">
      <c r="A30" s="301" t="s">
        <v>124</v>
      </c>
      <c r="B30" s="303" t="s">
        <v>125</v>
      </c>
    </row>
    <row r="31" ht="105" customHeight="1" spans="1:2">
      <c r="A31" s="303" t="s">
        <v>126</v>
      </c>
      <c r="B31" s="303" t="s">
        <v>127</v>
      </c>
    </row>
    <row r="32" ht="105" customHeight="1" spans="1:2">
      <c r="A32" s="303" t="s">
        <v>128</v>
      </c>
      <c r="B32" s="303" t="s">
        <v>129</v>
      </c>
    </row>
    <row r="33" ht="105" customHeight="1" spans="1:2">
      <c r="A33" s="303" t="s">
        <v>130</v>
      </c>
      <c r="B33" s="303" t="s">
        <v>131</v>
      </c>
    </row>
    <row r="34" ht="105" customHeight="1" spans="1:2">
      <c r="A34" s="303" t="s">
        <v>132</v>
      </c>
      <c r="B34" s="303" t="s">
        <v>133</v>
      </c>
    </row>
    <row r="35" ht="105" customHeight="1" spans="1:2">
      <c r="A35" s="301" t="s">
        <v>134</v>
      </c>
      <c r="B35" s="303" t="s">
        <v>135</v>
      </c>
    </row>
    <row r="36" ht="105" customHeight="1" spans="1:2">
      <c r="A36" s="303" t="s">
        <v>136</v>
      </c>
      <c r="B36" s="303" t="s">
        <v>137</v>
      </c>
    </row>
    <row r="37" ht="105" customHeight="1" spans="1:2">
      <c r="A37" s="303" t="s">
        <v>138</v>
      </c>
      <c r="B37" s="303" t="s">
        <v>139</v>
      </c>
    </row>
    <row r="38" ht="105" customHeight="1" spans="1:2">
      <c r="A38" s="303" t="s">
        <v>140</v>
      </c>
      <c r="B38" s="305" t="s">
        <v>141</v>
      </c>
    </row>
    <row r="39" ht="105" customHeight="1" spans="1:2">
      <c r="A39" s="303" t="s">
        <v>142</v>
      </c>
      <c r="B39" s="303" t="s">
        <v>143</v>
      </c>
    </row>
    <row r="40" ht="105" customHeight="1" spans="1:2">
      <c r="A40" s="303" t="s">
        <v>144</v>
      </c>
      <c r="B40" s="303" t="s">
        <v>145</v>
      </c>
    </row>
    <row r="41" ht="105" customHeight="1" spans="1:2">
      <c r="A41" s="303" t="s">
        <v>146</v>
      </c>
      <c r="B41" s="303" t="s">
        <v>147</v>
      </c>
    </row>
    <row r="42" ht="105" customHeight="1" spans="1:2">
      <c r="A42" s="303" t="s">
        <v>148</v>
      </c>
      <c r="B42" s="303" t="s">
        <v>149</v>
      </c>
    </row>
    <row r="43" ht="105" customHeight="1" spans="1:2">
      <c r="A43" s="303" t="s">
        <v>150</v>
      </c>
      <c r="B43" s="303" t="s">
        <v>151</v>
      </c>
    </row>
    <row r="44" ht="105" customHeight="1" spans="1:2">
      <c r="A44" s="303" t="s">
        <v>152</v>
      </c>
      <c r="B44" s="303" t="s">
        <v>153</v>
      </c>
    </row>
    <row r="45" ht="105" customHeight="1" spans="1:2">
      <c r="A45" s="305" t="s">
        <v>154</v>
      </c>
      <c r="B45" s="305" t="s">
        <v>155</v>
      </c>
    </row>
    <row r="46" ht="105" customHeight="1" spans="1:2">
      <c r="A46" s="305" t="s">
        <v>156</v>
      </c>
      <c r="B46" s="305" t="s">
        <v>157</v>
      </c>
    </row>
    <row r="47" ht="105" customHeight="1" spans="1:2">
      <c r="A47" s="305" t="s">
        <v>158</v>
      </c>
      <c r="B47" s="305" t="s">
        <v>159</v>
      </c>
    </row>
    <row r="48" ht="105" customHeight="1" spans="1:2">
      <c r="A48" s="305" t="s">
        <v>160</v>
      </c>
      <c r="B48" s="305" t="s">
        <v>161</v>
      </c>
    </row>
    <row r="49" ht="105" customHeight="1" spans="1:2">
      <c r="A49" s="305" t="s">
        <v>162</v>
      </c>
      <c r="B49" s="305" t="s">
        <v>163</v>
      </c>
    </row>
    <row r="50" ht="105" customHeight="1" spans="1:2">
      <c r="A50" s="305" t="s">
        <v>164</v>
      </c>
      <c r="B50" s="305" t="s">
        <v>165</v>
      </c>
    </row>
    <row r="51" ht="105" customHeight="1" spans="1:2">
      <c r="A51" s="303" t="s">
        <v>166</v>
      </c>
      <c r="B51" s="303" t="s">
        <v>167</v>
      </c>
    </row>
    <row r="52" ht="105" customHeight="1" spans="1:2">
      <c r="A52" s="303" t="s">
        <v>168</v>
      </c>
      <c r="B52" s="303" t="s">
        <v>169</v>
      </c>
    </row>
    <row r="53" ht="105" customHeight="1" spans="1:2">
      <c r="A53" s="303" t="s">
        <v>170</v>
      </c>
      <c r="B53" s="303" t="s">
        <v>171</v>
      </c>
    </row>
    <row r="54" ht="105" customHeight="1" spans="1:2">
      <c r="A54" s="303" t="s">
        <v>172</v>
      </c>
      <c r="B54" s="303" t="s">
        <v>173</v>
      </c>
    </row>
    <row r="55" ht="105" customHeight="1" spans="1:2">
      <c r="A55" s="303" t="s">
        <v>174</v>
      </c>
      <c r="B55" s="303" t="s">
        <v>175</v>
      </c>
    </row>
    <row r="56" ht="105" customHeight="1" spans="1:2">
      <c r="A56" s="303" t="s">
        <v>176</v>
      </c>
      <c r="B56" s="303" t="s">
        <v>177</v>
      </c>
    </row>
    <row r="57" ht="105" customHeight="1" spans="1:2">
      <c r="A57" s="303" t="s">
        <v>178</v>
      </c>
      <c r="B57" s="303" t="s">
        <v>179</v>
      </c>
    </row>
    <row r="58" ht="105" customHeight="1" spans="1:2">
      <c r="A58" s="303" t="s">
        <v>180</v>
      </c>
      <c r="B58" s="303" t="s">
        <v>181</v>
      </c>
    </row>
    <row r="59" ht="105" customHeight="1" spans="1:2">
      <c r="A59" s="303" t="s">
        <v>182</v>
      </c>
      <c r="B59" s="305" t="s">
        <v>183</v>
      </c>
    </row>
    <row r="60" ht="105" customHeight="1" spans="1:2">
      <c r="A60" s="303" t="s">
        <v>184</v>
      </c>
      <c r="B60" s="305" t="s">
        <v>185</v>
      </c>
    </row>
    <row r="61" ht="105" customHeight="1" spans="1:2">
      <c r="A61" s="301" t="s">
        <v>186</v>
      </c>
      <c r="B61" s="305" t="s">
        <v>187</v>
      </c>
    </row>
    <row r="62" ht="105" customHeight="1" spans="1:2">
      <c r="A62" s="303" t="s">
        <v>188</v>
      </c>
      <c r="B62" s="303" t="s">
        <v>189</v>
      </c>
    </row>
    <row r="63" ht="105" customHeight="1" spans="1:2">
      <c r="A63" s="303" t="s">
        <v>190</v>
      </c>
      <c r="B63" s="303" t="s">
        <v>191</v>
      </c>
    </row>
    <row r="64" ht="105" customHeight="1" spans="1:2">
      <c r="A64" s="303" t="s">
        <v>192</v>
      </c>
      <c r="B64" s="303" t="s">
        <v>193</v>
      </c>
    </row>
  </sheetData>
  <sheetProtection selectLockedCells="1" selectUnlockedCells="1"/>
  <sortState ref="A1:B58">
    <sortCondition ref="A1:A58"/>
  </sortState>
  <pageMargins left="0.511811024" right="0.511811024" top="0.787401575" bottom="0.787401575" header="0.31496062" footer="0.31496062"/>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6">
    <pageSetUpPr fitToPage="1"/>
  </sheetPr>
  <dimension ref="A1:AJ2112"/>
  <sheetViews>
    <sheetView showGridLines="0" tabSelected="1" view="pageBreakPreview" zoomScale="80" zoomScalePageLayoutView="75" zoomScaleNormal="80" topLeftCell="A4" workbookViewId="0">
      <selection activeCell="D7" sqref="D7:F7"/>
    </sheetView>
  </sheetViews>
  <sheetFormatPr defaultColWidth="9" defaultRowHeight="15"/>
  <cols>
    <col min="1" max="1" width="18.8571428571429" style="26" customWidth="1" outlineLevel="1"/>
    <col min="2" max="2" width="40.7142857142857" style="27" customWidth="1" outlineLevel="1"/>
    <col min="3" max="5" width="4.57142857142857" style="28" customWidth="1" outlineLevel="1"/>
    <col min="6" max="6" width="10.5714285714286" style="26" customWidth="1" outlineLevel="1"/>
    <col min="7" max="7" width="10.8571428571429" style="26" customWidth="1" outlineLevel="1"/>
    <col min="8" max="8" width="46.7142857142857" style="26" customWidth="1" outlineLevel="1"/>
    <col min="9" max="9" width="14.8190476190476" style="26" customWidth="1" outlineLevel="1"/>
    <col min="10" max="10" width="4.57142857142857" style="28" customWidth="1" outlineLevel="1"/>
    <col min="11" max="11" width="4.42857142857143" style="28" customWidth="1" outlineLevel="1"/>
    <col min="12" max="12" width="4.57142857142857" style="28" customWidth="1" outlineLevel="1"/>
    <col min="13" max="13" width="10.2857142857143" style="29" customWidth="1"/>
    <col min="14" max="14" width="9.14285714285714" style="30"/>
    <col min="15" max="15" width="9.14285714285714" style="31"/>
    <col min="16" max="16" width="9.14285714285714" style="32"/>
    <col min="17" max="17" width="11" style="32" customWidth="1"/>
    <col min="18" max="18" width="13.1428571428571" style="33" customWidth="1"/>
    <col min="19" max="19" width="13" style="33" customWidth="1"/>
    <col min="20" max="20" width="9.14285714285714" style="33"/>
    <col min="21" max="21" width="13.1428571428571" style="33" customWidth="1"/>
    <col min="22" max="29" width="9.14285714285714" style="33"/>
    <col min="30" max="30" width="15.5714285714286" style="33" customWidth="1"/>
    <col min="31" max="31" width="19.4285714285714" style="33" customWidth="1"/>
    <col min="32" max="34" width="9.14285714285714" style="33"/>
    <col min="35" max="16384" width="9.14285714285714" style="26"/>
  </cols>
  <sheetData>
    <row r="1" ht="15.95" customHeight="1"/>
    <row r="2" ht="15.95" customHeight="1" spans="17:17">
      <c r="Q2" s="118" t="s">
        <v>67</v>
      </c>
    </row>
    <row r="3" ht="15.95" customHeight="1" spans="17:17">
      <c r="Q3" s="118" t="s">
        <v>69</v>
      </c>
    </row>
    <row r="4" s="24" customFormat="1" ht="15.95" customHeight="1" spans="1:36">
      <c r="A4" s="34" t="s">
        <v>194</v>
      </c>
      <c r="B4" s="35" t="s">
        <v>195</v>
      </c>
      <c r="C4" s="36"/>
      <c r="D4" s="37" t="s">
        <v>196</v>
      </c>
      <c r="E4" s="37"/>
      <c r="F4" s="37"/>
      <c r="G4" s="38" t="s">
        <v>197</v>
      </c>
      <c r="H4" s="39"/>
      <c r="I4" s="39"/>
      <c r="J4" s="39"/>
      <c r="K4" s="115"/>
      <c r="L4" s="116"/>
      <c r="M4" s="117" t="s">
        <v>198</v>
      </c>
      <c r="N4" s="118"/>
      <c r="O4" s="119"/>
      <c r="P4" s="120" t="s">
        <v>199</v>
      </c>
      <c r="Q4" s="157" t="s">
        <v>73</v>
      </c>
      <c r="R4" s="158">
        <f ca="1">TODAY()</f>
        <v>46050</v>
      </c>
      <c r="S4" s="158">
        <f ca="1">TODAY()</f>
        <v>46050</v>
      </c>
      <c r="T4" s="119" t="s">
        <v>200</v>
      </c>
      <c r="U4" s="119" t="s">
        <v>201</v>
      </c>
      <c r="V4" s="119" t="s">
        <v>202</v>
      </c>
      <c r="W4" s="119" t="s">
        <v>203</v>
      </c>
      <c r="X4" s="119" t="s">
        <v>204</v>
      </c>
      <c r="Y4" s="119" t="s">
        <v>205</v>
      </c>
      <c r="Z4" s="119" t="s">
        <v>206</v>
      </c>
      <c r="AA4" s="119" t="s">
        <v>207</v>
      </c>
      <c r="AB4" s="119"/>
      <c r="AC4" s="119" t="s">
        <v>208</v>
      </c>
      <c r="AD4" s="119" t="s">
        <v>209</v>
      </c>
      <c r="AE4" s="162" t="s">
        <v>210</v>
      </c>
      <c r="AF4" s="118"/>
      <c r="AG4" s="118"/>
      <c r="AH4" s="166"/>
      <c r="AI4" s="166"/>
      <c r="AJ4" s="166"/>
    </row>
    <row r="5" s="24" customFormat="1" ht="15.95" customHeight="1" spans="1:36">
      <c r="A5" s="34" t="s">
        <v>211</v>
      </c>
      <c r="B5" s="40" t="s">
        <v>212</v>
      </c>
      <c r="C5" s="41"/>
      <c r="D5" s="37" t="s">
        <v>213</v>
      </c>
      <c r="E5" s="37"/>
      <c r="F5" s="37"/>
      <c r="G5" s="38" t="s">
        <v>190</v>
      </c>
      <c r="H5" s="42"/>
      <c r="I5" s="42"/>
      <c r="J5" s="42"/>
      <c r="K5" s="121"/>
      <c r="L5" s="122"/>
      <c r="M5" s="123" t="s">
        <v>214</v>
      </c>
      <c r="N5" s="118"/>
      <c r="O5" s="119"/>
      <c r="P5" s="120" t="s">
        <v>215</v>
      </c>
      <c r="Q5" s="157" t="s">
        <v>75</v>
      </c>
      <c r="R5" s="119"/>
      <c r="S5" s="119"/>
      <c r="T5" s="119" t="s">
        <v>216</v>
      </c>
      <c r="U5" s="119" t="s">
        <v>217</v>
      </c>
      <c r="V5" s="119" t="s">
        <v>218</v>
      </c>
      <c r="W5" s="119" t="s">
        <v>219</v>
      </c>
      <c r="X5" s="119" t="s">
        <v>220</v>
      </c>
      <c r="Y5" s="119" t="s">
        <v>221</v>
      </c>
      <c r="Z5" s="119" t="s">
        <v>222</v>
      </c>
      <c r="AA5" s="119" t="s">
        <v>223</v>
      </c>
      <c r="AB5" s="119"/>
      <c r="AC5" s="119"/>
      <c r="AD5" s="163" t="s">
        <v>224</v>
      </c>
      <c r="AE5" s="159" t="s">
        <v>225</v>
      </c>
      <c r="AF5" s="118"/>
      <c r="AG5" s="118"/>
      <c r="AH5" s="166"/>
      <c r="AI5" s="166"/>
      <c r="AJ5" s="166"/>
    </row>
    <row r="6" s="24" customFormat="1" ht="15.95" customHeight="1" spans="1:36">
      <c r="A6" s="34" t="s">
        <v>226</v>
      </c>
      <c r="B6" s="43" t="s">
        <v>227</v>
      </c>
      <c r="C6" s="41"/>
      <c r="D6" s="37" t="s">
        <v>228</v>
      </c>
      <c r="E6" s="37"/>
      <c r="F6" s="37"/>
      <c r="G6" s="38" t="s">
        <v>229</v>
      </c>
      <c r="H6" s="39"/>
      <c r="I6" s="39"/>
      <c r="J6" s="39"/>
      <c r="K6" s="115"/>
      <c r="L6" s="122"/>
      <c r="M6" s="123">
        <v>1</v>
      </c>
      <c r="N6" s="118"/>
      <c r="O6" s="119"/>
      <c r="P6" s="120" t="s">
        <v>230</v>
      </c>
      <c r="Q6" s="118" t="s">
        <v>77</v>
      </c>
      <c r="R6" s="119"/>
      <c r="S6" s="119"/>
      <c r="T6" s="119" t="s">
        <v>231</v>
      </c>
      <c r="U6" s="119" t="s">
        <v>232</v>
      </c>
      <c r="V6" s="119" t="s">
        <v>233</v>
      </c>
      <c r="W6" s="119" t="s">
        <v>234</v>
      </c>
      <c r="X6" s="119" t="s">
        <v>235</v>
      </c>
      <c r="Z6" s="119" t="s">
        <v>236</v>
      </c>
      <c r="AA6" s="119" t="s">
        <v>237</v>
      </c>
      <c r="AB6" s="119"/>
      <c r="AC6" s="119"/>
      <c r="AD6" s="163" t="s">
        <v>238</v>
      </c>
      <c r="AE6" s="159" t="s">
        <v>239</v>
      </c>
      <c r="AF6" s="118"/>
      <c r="AG6" s="118"/>
      <c r="AH6" s="166"/>
      <c r="AI6" s="166"/>
      <c r="AJ6" s="166"/>
    </row>
    <row r="7" s="24" customFormat="1" ht="15.95" customHeight="1" spans="1:36">
      <c r="A7" s="37" t="s">
        <v>240</v>
      </c>
      <c r="B7" s="44">
        <v>46056</v>
      </c>
      <c r="C7" s="41"/>
      <c r="D7" s="45" t="s">
        <v>241</v>
      </c>
      <c r="E7" s="45"/>
      <c r="F7" s="45"/>
      <c r="G7" s="46" t="s">
        <v>199</v>
      </c>
      <c r="H7" s="46"/>
      <c r="I7" s="46"/>
      <c r="J7" s="46"/>
      <c r="K7" s="46"/>
      <c r="L7" s="122"/>
      <c r="M7" s="123">
        <v>2</v>
      </c>
      <c r="N7" s="118"/>
      <c r="O7" s="119"/>
      <c r="P7" s="120"/>
      <c r="Q7" s="157" t="s">
        <v>242</v>
      </c>
      <c r="R7" s="119"/>
      <c r="S7" s="119"/>
      <c r="T7" s="119" t="s">
        <v>243</v>
      </c>
      <c r="U7" s="119" t="s">
        <v>244</v>
      </c>
      <c r="W7" s="119" t="s">
        <v>245</v>
      </c>
      <c r="X7" s="159" t="s">
        <v>246</v>
      </c>
      <c r="Y7" s="119"/>
      <c r="AA7" s="119" t="s">
        <v>247</v>
      </c>
      <c r="AB7" s="119"/>
      <c r="AC7" s="119"/>
      <c r="AD7" s="163" t="s">
        <v>248</v>
      </c>
      <c r="AE7" s="159" t="s">
        <v>249</v>
      </c>
      <c r="AF7" s="118"/>
      <c r="AG7" s="118"/>
      <c r="AH7" s="166"/>
      <c r="AI7" s="166"/>
      <c r="AJ7" s="166"/>
    </row>
    <row r="8" s="24" customFormat="1" ht="15.95" customHeight="1" spans="1:36">
      <c r="A8" s="34" t="s">
        <v>250</v>
      </c>
      <c r="B8" s="47">
        <v>0.375</v>
      </c>
      <c r="C8" s="41"/>
      <c r="D8" s="48" t="s">
        <v>251</v>
      </c>
      <c r="E8" s="48"/>
      <c r="F8" s="48"/>
      <c r="G8" s="49" t="s">
        <v>219</v>
      </c>
      <c r="H8" s="49"/>
      <c r="I8" s="49"/>
      <c r="J8" s="49"/>
      <c r="K8" s="49"/>
      <c r="L8" s="122"/>
      <c r="M8" s="123">
        <v>8</v>
      </c>
      <c r="N8" s="118"/>
      <c r="O8" s="119"/>
      <c r="P8" s="120"/>
      <c r="Q8" s="157" t="s">
        <v>79</v>
      </c>
      <c r="R8" s="119"/>
      <c r="S8" s="119"/>
      <c r="T8" s="119" t="s">
        <v>252</v>
      </c>
      <c r="U8" s="119" t="s">
        <v>253</v>
      </c>
      <c r="V8" s="119"/>
      <c r="W8" s="119" t="s">
        <v>254</v>
      </c>
      <c r="X8" s="119" t="s">
        <v>255</v>
      </c>
      <c r="Y8" s="119"/>
      <c r="Z8" s="119"/>
      <c r="AA8" s="119" t="s">
        <v>256</v>
      </c>
      <c r="AB8" s="119"/>
      <c r="AC8" s="119"/>
      <c r="AD8" s="163" t="s">
        <v>257</v>
      </c>
      <c r="AE8" s="159" t="s">
        <v>258</v>
      </c>
      <c r="AF8" s="118"/>
      <c r="AG8" s="118"/>
      <c r="AH8" s="166"/>
      <c r="AI8" s="166"/>
      <c r="AJ8" s="166"/>
    </row>
    <row r="9" s="24" customFormat="1" ht="15.95" customHeight="1" spans="1:36">
      <c r="A9" s="34" t="s">
        <v>259</v>
      </c>
      <c r="B9" s="50" t="s">
        <v>202</v>
      </c>
      <c r="C9" s="41"/>
      <c r="D9" s="37" t="s">
        <v>260</v>
      </c>
      <c r="E9" s="37"/>
      <c r="F9" s="37"/>
      <c r="G9" s="51" t="s">
        <v>261</v>
      </c>
      <c r="H9" s="52"/>
      <c r="I9" s="49"/>
      <c r="J9" s="49"/>
      <c r="K9" s="49"/>
      <c r="L9" s="122"/>
      <c r="M9" s="124"/>
      <c r="N9" s="118"/>
      <c r="O9" s="119"/>
      <c r="P9" s="120"/>
      <c r="Q9" s="118" t="s">
        <v>83</v>
      </c>
      <c r="R9" s="119"/>
      <c r="S9" s="119"/>
      <c r="T9" s="119" t="s">
        <v>262</v>
      </c>
      <c r="U9" s="119" t="s">
        <v>263</v>
      </c>
      <c r="V9" s="119"/>
      <c r="W9" s="119" t="s">
        <v>264</v>
      </c>
      <c r="X9" s="119" t="s">
        <v>265</v>
      </c>
      <c r="Y9" s="119"/>
      <c r="Z9" s="119"/>
      <c r="AA9" s="119" t="s">
        <v>266</v>
      </c>
      <c r="AB9" s="119"/>
      <c r="AC9" s="119"/>
      <c r="AD9" s="163" t="s">
        <v>267</v>
      </c>
      <c r="AE9" s="159" t="s">
        <v>268</v>
      </c>
      <c r="AF9" s="118"/>
      <c r="AG9" s="118"/>
      <c r="AH9" s="166"/>
      <c r="AI9" s="166"/>
      <c r="AJ9" s="166"/>
    </row>
    <row r="10" s="24" customFormat="1" ht="15.95" customHeight="1" spans="1:36">
      <c r="A10" s="34" t="s">
        <v>269</v>
      </c>
      <c r="B10" s="50" t="s">
        <v>232</v>
      </c>
      <c r="C10" s="41"/>
      <c r="D10" s="53" t="s">
        <v>270</v>
      </c>
      <c r="E10" s="53"/>
      <c r="F10" s="53"/>
      <c r="G10" s="51" t="s">
        <v>203</v>
      </c>
      <c r="H10" s="52"/>
      <c r="I10" s="49"/>
      <c r="J10" s="49"/>
      <c r="K10" s="49"/>
      <c r="L10" s="122"/>
      <c r="M10" s="124"/>
      <c r="N10" s="118"/>
      <c r="O10" s="119"/>
      <c r="P10" s="125"/>
      <c r="Q10" s="157" t="s">
        <v>85</v>
      </c>
      <c r="R10" s="141"/>
      <c r="S10" s="141"/>
      <c r="T10" s="119" t="s">
        <v>271</v>
      </c>
      <c r="U10" s="119" t="s">
        <v>264</v>
      </c>
      <c r="V10" s="141"/>
      <c r="X10" s="119" t="s">
        <v>272</v>
      </c>
      <c r="Y10" s="119"/>
      <c r="Z10" s="141"/>
      <c r="AA10" s="119" t="s">
        <v>273</v>
      </c>
      <c r="AB10" s="119"/>
      <c r="AC10" s="119"/>
      <c r="AD10" s="163" t="s">
        <v>274</v>
      </c>
      <c r="AE10" s="159"/>
      <c r="AF10" s="118"/>
      <c r="AG10" s="118"/>
      <c r="AH10" s="166"/>
      <c r="AI10" s="166"/>
      <c r="AJ10" s="166"/>
    </row>
    <row r="11" s="24" customFormat="1" ht="15.95" customHeight="1" spans="1:36">
      <c r="A11" s="34" t="s">
        <v>275</v>
      </c>
      <c r="B11" s="50" t="s">
        <v>254</v>
      </c>
      <c r="C11" s="41"/>
      <c r="D11" s="54" t="s">
        <v>276</v>
      </c>
      <c r="E11" s="54"/>
      <c r="F11" s="54"/>
      <c r="G11" s="55"/>
      <c r="H11" s="56"/>
      <c r="I11" s="126"/>
      <c r="J11" s="126"/>
      <c r="K11" s="127"/>
      <c r="L11" s="122"/>
      <c r="M11" s="124"/>
      <c r="N11" s="118"/>
      <c r="O11" s="119"/>
      <c r="P11" s="125"/>
      <c r="Q11" s="118" t="s">
        <v>87</v>
      </c>
      <c r="R11" s="141"/>
      <c r="S11" s="141"/>
      <c r="T11" s="119" t="s">
        <v>277</v>
      </c>
      <c r="V11" s="141"/>
      <c r="W11" s="141"/>
      <c r="X11" s="119" t="s">
        <v>278</v>
      </c>
      <c r="Y11" s="141"/>
      <c r="Z11" s="141"/>
      <c r="AB11" s="119"/>
      <c r="AC11" s="119"/>
      <c r="AD11" s="163" t="s">
        <v>279</v>
      </c>
      <c r="AE11" s="159"/>
      <c r="AF11" s="118"/>
      <c r="AG11" s="118"/>
      <c r="AH11" s="166"/>
      <c r="AI11" s="166"/>
      <c r="AJ11" s="166"/>
    </row>
    <row r="12" ht="15.95" customHeight="1" spans="1:36">
      <c r="A12" s="37" t="s">
        <v>280</v>
      </c>
      <c r="B12" s="57" t="s">
        <v>258</v>
      </c>
      <c r="C12" s="58" t="s">
        <v>281</v>
      </c>
      <c r="D12" s="59"/>
      <c r="E12" s="60"/>
      <c r="F12" s="60" t="s">
        <v>282</v>
      </c>
      <c r="G12" s="58"/>
      <c r="H12" s="61"/>
      <c r="I12" s="61"/>
      <c r="J12" s="128" t="s">
        <v>281</v>
      </c>
      <c r="K12" s="128"/>
      <c r="L12" s="128"/>
      <c r="M12" s="123"/>
      <c r="N12" s="129"/>
      <c r="O12" s="119"/>
      <c r="P12" s="120"/>
      <c r="Q12" s="157" t="s">
        <v>283</v>
      </c>
      <c r="R12" s="119"/>
      <c r="S12" s="119"/>
      <c r="T12" s="119" t="s">
        <v>284</v>
      </c>
      <c r="U12" s="119"/>
      <c r="V12" s="119"/>
      <c r="W12" s="119"/>
      <c r="X12" s="119" t="s">
        <v>285</v>
      </c>
      <c r="Y12" s="141"/>
      <c r="Z12" s="119"/>
      <c r="AA12" s="119"/>
      <c r="AB12" s="119"/>
      <c r="AC12" s="119"/>
      <c r="AD12" s="163" t="s">
        <v>286</v>
      </c>
      <c r="AE12" s="132"/>
      <c r="AF12" s="118"/>
      <c r="AG12" s="118"/>
      <c r="AH12" s="167"/>
      <c r="AI12" s="167"/>
      <c r="AJ12" s="167"/>
    </row>
    <row r="13" s="25" customFormat="1" ht="15.95" customHeight="1" spans="1:36">
      <c r="A13" s="62" t="s">
        <v>287</v>
      </c>
      <c r="B13" s="63" t="s">
        <v>7</v>
      </c>
      <c r="C13" s="64" t="s">
        <v>32</v>
      </c>
      <c r="D13" s="65" t="s">
        <v>26</v>
      </c>
      <c r="E13" s="66" t="s">
        <v>8</v>
      </c>
      <c r="F13" s="67" t="s">
        <v>287</v>
      </c>
      <c r="G13" s="68"/>
      <c r="H13" s="69" t="s">
        <v>7</v>
      </c>
      <c r="I13" s="130" t="s">
        <v>288</v>
      </c>
      <c r="J13" s="64" t="s">
        <v>32</v>
      </c>
      <c r="K13" s="65" t="s">
        <v>26</v>
      </c>
      <c r="L13" s="66" t="s">
        <v>8</v>
      </c>
      <c r="M13" s="131"/>
      <c r="N13" s="132"/>
      <c r="O13" s="133"/>
      <c r="P13" s="120"/>
      <c r="Q13" s="157" t="s">
        <v>89</v>
      </c>
      <c r="R13" s="119"/>
      <c r="S13" s="119"/>
      <c r="T13" s="119" t="s">
        <v>289</v>
      </c>
      <c r="U13" s="119"/>
      <c r="V13" s="119"/>
      <c r="W13" s="119"/>
      <c r="X13" s="119" t="s">
        <v>290</v>
      </c>
      <c r="Y13" s="119"/>
      <c r="Z13" s="119"/>
      <c r="AA13" s="119"/>
      <c r="AB13" s="119"/>
      <c r="AC13" s="119"/>
      <c r="AD13" s="163" t="s">
        <v>291</v>
      </c>
      <c r="AE13" s="153"/>
      <c r="AF13" s="153"/>
      <c r="AG13" s="153"/>
      <c r="AH13" s="168"/>
      <c r="AI13" s="168"/>
      <c r="AJ13" s="168"/>
    </row>
    <row r="14" ht="15.95" customHeight="1" spans="1:36">
      <c r="A14" s="70" t="s">
        <v>292</v>
      </c>
      <c r="B14" s="71" t="str">
        <f>IF($G$4="","INSERIR NOME CLIENTE",'[2]GERAR COD DE BARRA VALIDADE'!B2)</f>
        <v>CONTRATO SOCIAL</v>
      </c>
      <c r="C14" s="72" t="s">
        <v>10</v>
      </c>
      <c r="D14" s="72"/>
      <c r="E14" s="72" t="s">
        <v>10</v>
      </c>
      <c r="F14" s="73" t="s">
        <v>293</v>
      </c>
      <c r="G14" s="73"/>
      <c r="H14" s="74" t="s">
        <v>294</v>
      </c>
      <c r="I14" s="134" t="s">
        <v>295</v>
      </c>
      <c r="J14" s="110"/>
      <c r="K14" s="110"/>
      <c r="L14" s="110"/>
      <c r="M14" s="135" t="str">
        <f>IF(OR(J14="X",K14="X",L14="X"),"16","")</f>
        <v/>
      </c>
      <c r="N14" s="129"/>
      <c r="O14" s="119"/>
      <c r="P14" s="120"/>
      <c r="Q14" s="157" t="s">
        <v>91</v>
      </c>
      <c r="R14" s="119"/>
      <c r="S14" s="119"/>
      <c r="T14" s="119" t="s">
        <v>296</v>
      </c>
      <c r="U14" s="119"/>
      <c r="V14" s="119"/>
      <c r="W14" s="119"/>
      <c r="X14" s="119" t="s">
        <v>261</v>
      </c>
      <c r="Y14" s="119"/>
      <c r="Z14" s="119"/>
      <c r="AA14" s="119"/>
      <c r="AB14" s="133"/>
      <c r="AC14" s="133"/>
      <c r="AD14" s="163" t="s">
        <v>297</v>
      </c>
      <c r="AE14" s="153"/>
      <c r="AF14" s="132"/>
      <c r="AG14" s="132"/>
      <c r="AH14" s="167"/>
      <c r="AI14" s="167"/>
      <c r="AJ14" s="167"/>
    </row>
    <row r="15" ht="15.95" customHeight="1" spans="1:36">
      <c r="A15" s="70" t="s">
        <v>292</v>
      </c>
      <c r="B15" s="75" t="str">
        <f>IF($G$4="","INSERIR NOME CLIENTE",'[2]GERAR COD DE BARRA VALIDADE'!B6)</f>
        <v>41°ALTERAÇÃO</v>
      </c>
      <c r="C15" s="72" t="s">
        <v>10</v>
      </c>
      <c r="D15" s="72"/>
      <c r="E15" s="76" t="s">
        <v>10</v>
      </c>
      <c r="F15" s="73" t="s">
        <v>298</v>
      </c>
      <c r="G15" s="73"/>
      <c r="H15" s="74" t="s">
        <v>299</v>
      </c>
      <c r="I15" s="134" t="s">
        <v>300</v>
      </c>
      <c r="J15" s="110"/>
      <c r="K15" s="110" t="s">
        <v>10</v>
      </c>
      <c r="L15" s="110"/>
      <c r="M15" s="135" t="str">
        <f>IF(OR(J15="X",K15="X",L15="X"),"17","")</f>
        <v>17</v>
      </c>
      <c r="N15" s="129"/>
      <c r="O15" s="119"/>
      <c r="P15" s="120"/>
      <c r="Q15" s="157" t="s">
        <v>95</v>
      </c>
      <c r="R15" s="119"/>
      <c r="S15" s="119"/>
      <c r="T15" s="119" t="s">
        <v>254</v>
      </c>
      <c r="U15" s="119"/>
      <c r="V15" s="119"/>
      <c r="W15" s="119"/>
      <c r="X15" s="119" t="s">
        <v>301</v>
      </c>
      <c r="Y15" s="119"/>
      <c r="Z15" s="119"/>
      <c r="AA15" s="119"/>
      <c r="AB15" s="119"/>
      <c r="AC15" s="119"/>
      <c r="AD15" s="164" t="s">
        <v>302</v>
      </c>
      <c r="AE15" s="153"/>
      <c r="AF15" s="153"/>
      <c r="AG15" s="153"/>
      <c r="AH15" s="167"/>
      <c r="AI15" s="167"/>
      <c r="AJ15" s="167"/>
    </row>
    <row r="16" ht="15.95" customHeight="1" spans="1:36">
      <c r="A16" s="70" t="s">
        <v>292</v>
      </c>
      <c r="B16" s="75" t="str">
        <f>IF($G$4="","INSERIR NOME CLIENTE",'[2]GERAR COD DE BARRA VALIDADE'!B40)</f>
        <v>CNH – DOS SÓCIOS</v>
      </c>
      <c r="C16" s="72" t="s">
        <v>10</v>
      </c>
      <c r="D16" s="72"/>
      <c r="E16" s="72" t="s">
        <v>10</v>
      </c>
      <c r="F16" s="73" t="s">
        <v>303</v>
      </c>
      <c r="G16" s="73"/>
      <c r="H16" s="74" t="s">
        <v>304</v>
      </c>
      <c r="I16" s="134" t="s">
        <v>10</v>
      </c>
      <c r="J16" s="110"/>
      <c r="K16" s="110"/>
      <c r="L16" s="110"/>
      <c r="M16" s="135" t="str">
        <f>IF(OR(J16="X",K16="X",L16="X"),"18","")</f>
        <v/>
      </c>
      <c r="N16" s="129"/>
      <c r="O16" s="119"/>
      <c r="P16" s="125"/>
      <c r="Q16" s="157" t="s">
        <v>97</v>
      </c>
      <c r="R16" s="141"/>
      <c r="S16" s="141"/>
      <c r="T16" s="119" t="s">
        <v>305</v>
      </c>
      <c r="U16" s="141"/>
      <c r="V16" s="141"/>
      <c r="W16" s="141"/>
      <c r="X16" s="119" t="s">
        <v>306</v>
      </c>
      <c r="Y16" s="119"/>
      <c r="Z16" s="141"/>
      <c r="AA16" s="141"/>
      <c r="AB16" s="119"/>
      <c r="AC16" s="119"/>
      <c r="AD16" s="119" t="s">
        <v>307</v>
      </c>
      <c r="AE16" s="153"/>
      <c r="AF16" s="153"/>
      <c r="AG16" s="153"/>
      <c r="AH16" s="167"/>
      <c r="AI16" s="167"/>
      <c r="AJ16" s="167"/>
    </row>
    <row r="17" ht="15.95" customHeight="1" spans="1:36">
      <c r="A17" s="70" t="s">
        <v>308</v>
      </c>
      <c r="B17" s="75" t="str">
        <f>IF($G$4="","INSERIR NOME CLIENTE",'[2]GERAR COD DE BARRA VALIDADE'!B7)</f>
        <v>CNPJ</v>
      </c>
      <c r="C17" s="72" t="s">
        <v>10</v>
      </c>
      <c r="D17" s="72"/>
      <c r="E17" s="72"/>
      <c r="F17" s="73"/>
      <c r="G17" s="73"/>
      <c r="H17" s="74" t="str">
        <f>IF($G$4="","INSERIR NOME CLIENTE",'[1]GERAR COD DE BARRA VALIDADE'!B59)</f>
        <v>AMOSTRAS</v>
      </c>
      <c r="I17" s="134"/>
      <c r="J17" s="110"/>
      <c r="K17" s="110"/>
      <c r="L17" s="110"/>
      <c r="M17" s="135" t="str">
        <f>IF(OR(J17="X",K17="X",L17="X"),"19","")</f>
        <v/>
      </c>
      <c r="N17" s="129"/>
      <c r="O17" s="119"/>
      <c r="P17" s="120"/>
      <c r="Q17" s="157" t="s">
        <v>99</v>
      </c>
      <c r="R17" s="119"/>
      <c r="S17" s="119"/>
      <c r="T17" s="119" t="s">
        <v>309</v>
      </c>
      <c r="U17" s="119"/>
      <c r="V17" s="119"/>
      <c r="W17" s="119"/>
      <c r="X17" s="119" t="s">
        <v>310</v>
      </c>
      <c r="Y17" s="141"/>
      <c r="Z17" s="119"/>
      <c r="AA17" s="119"/>
      <c r="AB17" s="119"/>
      <c r="AC17" s="119"/>
      <c r="AD17" s="119" t="s">
        <v>311</v>
      </c>
      <c r="AE17" s="153"/>
      <c r="AF17" s="153"/>
      <c r="AG17" s="153"/>
      <c r="AH17" s="167"/>
      <c r="AI17" s="167"/>
      <c r="AJ17" s="167"/>
    </row>
    <row r="18" ht="19" customHeight="1" spans="1:36">
      <c r="A18" s="70" t="s">
        <v>312</v>
      </c>
      <c r="B18" s="75" t="str">
        <f>IF($G$4="","INSERIR NOME CLIENTE",'[2]GERAR COD DE BARRA VALIDADE'!B8)</f>
        <v>FGTS</v>
      </c>
      <c r="C18" s="72" t="s">
        <v>10</v>
      </c>
      <c r="D18" s="72"/>
      <c r="E18" s="72"/>
      <c r="F18" s="73" t="s">
        <v>313</v>
      </c>
      <c r="G18" s="73"/>
      <c r="H18" s="74" t="s">
        <v>299</v>
      </c>
      <c r="I18" s="134" t="s">
        <v>300</v>
      </c>
      <c r="J18" s="110"/>
      <c r="K18" s="110" t="s">
        <v>10</v>
      </c>
      <c r="L18" s="110"/>
      <c r="M18" s="135" t="str">
        <f>IF(OR(J18="X",K18="X",L18="X"),"20","")</f>
        <v>20</v>
      </c>
      <c r="N18" s="129"/>
      <c r="O18" s="119"/>
      <c r="P18" s="120"/>
      <c r="Q18" s="157" t="s">
        <v>103</v>
      </c>
      <c r="R18" s="119"/>
      <c r="S18" s="119"/>
      <c r="U18" s="119"/>
      <c r="V18" s="119"/>
      <c r="W18" s="119"/>
      <c r="X18" s="119" t="s">
        <v>314</v>
      </c>
      <c r="Y18" s="119"/>
      <c r="Z18" s="119"/>
      <c r="AA18" s="119"/>
      <c r="AB18" s="119"/>
      <c r="AC18" s="119"/>
      <c r="AD18" s="119" t="s">
        <v>315</v>
      </c>
      <c r="AE18" s="153"/>
      <c r="AF18" s="153"/>
      <c r="AG18" s="153"/>
      <c r="AH18" s="167"/>
      <c r="AI18" s="167"/>
      <c r="AJ18" s="167"/>
    </row>
    <row r="19" ht="15.95" customHeight="1" spans="1:36">
      <c r="A19" s="70" t="s">
        <v>316</v>
      </c>
      <c r="B19" s="75" t="str">
        <f>IF($G$4="","INSERIR NOME CLIENTE",'[2]GERAR COD DE BARRA VALIDADE'!B9)</f>
        <v>INSS</v>
      </c>
      <c r="C19" s="72" t="s">
        <v>10</v>
      </c>
      <c r="D19" s="72"/>
      <c r="E19" s="72"/>
      <c r="F19" s="73"/>
      <c r="G19" s="73"/>
      <c r="H19" s="74" t="s">
        <v>317</v>
      </c>
      <c r="I19" s="111" t="s">
        <v>10</v>
      </c>
      <c r="J19" s="110"/>
      <c r="K19" s="110"/>
      <c r="L19" s="110"/>
      <c r="M19" s="135" t="str">
        <f>IF(OR(J19="X",K19="X",L19="X"),"21","")</f>
        <v/>
      </c>
      <c r="N19" s="129"/>
      <c r="O19" s="119"/>
      <c r="P19" s="120"/>
      <c r="Q19" s="157" t="s">
        <v>105</v>
      </c>
      <c r="R19" s="119"/>
      <c r="S19" s="119"/>
      <c r="T19" s="119"/>
      <c r="U19" s="119"/>
      <c r="V19" s="119"/>
      <c r="W19" s="119"/>
      <c r="X19" s="119" t="s">
        <v>203</v>
      </c>
      <c r="Y19" s="119"/>
      <c r="Z19" s="119"/>
      <c r="AA19" s="119"/>
      <c r="AB19" s="119"/>
      <c r="AC19" s="119"/>
      <c r="AD19" s="119" t="s">
        <v>318</v>
      </c>
      <c r="AE19" s="26"/>
      <c r="AF19" s="153"/>
      <c r="AG19" s="153"/>
      <c r="AH19" s="167"/>
      <c r="AI19" s="167"/>
      <c r="AJ19" s="167"/>
    </row>
    <row r="20" ht="15.95" customHeight="1" spans="1:36">
      <c r="A20" s="70" t="s">
        <v>316</v>
      </c>
      <c r="B20" s="75" t="str">
        <f>IF($G$4="","INSERIR NOME CLIENTE",'[2]GERAR COD DE BARRA VALIDADE'!B10)</f>
        <v>CERT. FEDERAL</v>
      </c>
      <c r="C20" s="72" t="s">
        <v>10</v>
      </c>
      <c r="D20" s="72"/>
      <c r="E20" s="72"/>
      <c r="F20" s="73" t="s">
        <v>319</v>
      </c>
      <c r="G20" s="73"/>
      <c r="H20" s="77" t="s">
        <v>320</v>
      </c>
      <c r="I20" s="72" t="s">
        <v>300</v>
      </c>
      <c r="J20" s="72"/>
      <c r="K20" s="72"/>
      <c r="L20" s="72"/>
      <c r="M20" s="135" t="str">
        <f>IF(OR(J20="X",K20="X",L20="X"),"22","")</f>
        <v/>
      </c>
      <c r="N20" s="129"/>
      <c r="O20" s="119"/>
      <c r="P20" s="120"/>
      <c r="Q20" s="157" t="s">
        <v>107</v>
      </c>
      <c r="R20" s="119"/>
      <c r="S20" s="119"/>
      <c r="T20" s="119"/>
      <c r="U20" s="119"/>
      <c r="V20" s="119"/>
      <c r="W20" s="119"/>
      <c r="X20" s="119" t="s">
        <v>254</v>
      </c>
      <c r="Y20" s="119"/>
      <c r="Z20" s="119"/>
      <c r="AA20" s="119"/>
      <c r="AB20" s="119"/>
      <c r="AC20" s="119"/>
      <c r="AD20" s="119" t="s">
        <v>321</v>
      </c>
      <c r="AE20" s="26"/>
      <c r="AF20" s="153"/>
      <c r="AG20" s="153"/>
      <c r="AH20" s="167"/>
      <c r="AI20" s="167"/>
      <c r="AJ20" s="167"/>
    </row>
    <row r="21" ht="15.95" customHeight="1" spans="1:36">
      <c r="A21" s="70" t="s">
        <v>322</v>
      </c>
      <c r="B21" s="75" t="str">
        <f>IF($G$4="","INSERIR NOME CLIENTE",'[2]GERAR COD DE BARRA VALIDADE'!B11)</f>
        <v>CERT. ESTADUAL</v>
      </c>
      <c r="C21" s="72" t="s">
        <v>10</v>
      </c>
      <c r="D21" s="72"/>
      <c r="E21" s="72"/>
      <c r="F21" s="73"/>
      <c r="G21" s="73"/>
      <c r="H21" s="74" t="str">
        <f>IF($G$6="","INSERIR MODALIDADE",'[1]GERAR COD DE BARRA VALIDADE'!H9)</f>
        <v>PROCEDÊNCIA E ORIGEM</v>
      </c>
      <c r="I21" s="72"/>
      <c r="J21" s="72"/>
      <c r="K21" s="72"/>
      <c r="L21" s="72"/>
      <c r="M21" s="135"/>
      <c r="N21" s="129"/>
      <c r="O21" s="119"/>
      <c r="P21" s="120"/>
      <c r="Q21" s="157" t="s">
        <v>109</v>
      </c>
      <c r="R21" s="119"/>
      <c r="S21" s="119"/>
      <c r="T21" s="119"/>
      <c r="U21" s="119"/>
      <c r="V21" s="119"/>
      <c r="W21" s="119"/>
      <c r="X21" s="119" t="s">
        <v>323</v>
      </c>
      <c r="Y21" s="119"/>
      <c r="Z21" s="119"/>
      <c r="AA21" s="119"/>
      <c r="AB21" s="119"/>
      <c r="AC21" s="119"/>
      <c r="AD21" s="119" t="s">
        <v>264</v>
      </c>
      <c r="AE21" s="26"/>
      <c r="AF21" s="26"/>
      <c r="AG21" s="153"/>
      <c r="AH21" s="167"/>
      <c r="AI21" s="167"/>
      <c r="AJ21" s="167"/>
    </row>
    <row r="22" ht="15.75" spans="1:36">
      <c r="A22" s="70"/>
      <c r="B22" s="75"/>
      <c r="C22" s="72"/>
      <c r="D22" s="72"/>
      <c r="E22" s="72"/>
      <c r="F22" s="73" t="s">
        <v>319</v>
      </c>
      <c r="G22" s="73"/>
      <c r="H22" s="74" t="str">
        <f>IF($G$6="","INSERIR MODALIDADE",'[1]GERAR COD DE BARRA VALIDADE'!H10)</f>
        <v>DIGITAR CONFORME ANEXO</v>
      </c>
      <c r="I22" s="72" t="s">
        <v>300</v>
      </c>
      <c r="J22" s="72"/>
      <c r="K22" s="72"/>
      <c r="L22" s="72"/>
      <c r="M22" s="135"/>
      <c r="N22" s="129"/>
      <c r="O22" s="119"/>
      <c r="P22" s="120"/>
      <c r="Q22" s="157" t="s">
        <v>111</v>
      </c>
      <c r="R22" s="119"/>
      <c r="S22" s="119"/>
      <c r="T22" s="119"/>
      <c r="U22" s="119"/>
      <c r="V22" s="119"/>
      <c r="W22" s="119"/>
      <c r="X22" s="119" t="s">
        <v>264</v>
      </c>
      <c r="Y22" s="119"/>
      <c r="Z22" s="119"/>
      <c r="AA22" s="119"/>
      <c r="AB22" s="119"/>
      <c r="AC22" s="119"/>
      <c r="AD22" s="119" t="s">
        <v>324</v>
      </c>
      <c r="AE22" s="153"/>
      <c r="AF22" s="153"/>
      <c r="AG22" s="153"/>
      <c r="AH22" s="167"/>
      <c r="AI22" s="167"/>
      <c r="AJ22" s="167"/>
    </row>
    <row r="23" ht="15.95" customHeight="1" spans="1:36">
      <c r="A23" s="78" t="s">
        <v>325</v>
      </c>
      <c r="B23" s="75" t="str">
        <f>IF($G$4="","INSERIR NOME CLIENTE",'[2]GERAR COD DE BARRA VALIDADE'!B12)</f>
        <v>CERT. MUNICIPAL</v>
      </c>
      <c r="C23" s="72" t="s">
        <v>10</v>
      </c>
      <c r="D23" s="72"/>
      <c r="E23" s="72"/>
      <c r="F23" s="73" t="s">
        <v>326</v>
      </c>
      <c r="G23" s="73"/>
      <c r="H23" s="74" t="str">
        <f>IF($B$8="","INSERIR HORA",'[1]GERAR COD DE BARRA VALIDADE'!B63)</f>
        <v>REGISTRO DE MEDICAMENTO</v>
      </c>
      <c r="I23" s="72" t="s">
        <v>10</v>
      </c>
      <c r="J23" s="72"/>
      <c r="K23" s="72" t="s">
        <v>10</v>
      </c>
      <c r="L23" s="72"/>
      <c r="M23" s="136" t="str">
        <f>IF(OR(J23="X",K23="X",L23="X"),"23","")</f>
        <v>23</v>
      </c>
      <c r="N23" s="129"/>
      <c r="O23" s="119"/>
      <c r="P23" s="120"/>
      <c r="Q23" s="157" t="s">
        <v>113</v>
      </c>
      <c r="R23" s="119"/>
      <c r="S23" s="119"/>
      <c r="T23" s="119"/>
      <c r="U23" s="119"/>
      <c r="V23" s="119"/>
      <c r="W23" s="119"/>
      <c r="X23" s="26"/>
      <c r="Y23" s="119"/>
      <c r="Z23" s="119"/>
      <c r="AA23" s="119"/>
      <c r="AB23" s="119"/>
      <c r="AC23" s="119"/>
      <c r="AD23" s="26"/>
      <c r="AE23" s="153"/>
      <c r="AF23" s="26"/>
      <c r="AG23" s="26"/>
      <c r="AH23" s="26"/>
      <c r="AI23" s="167"/>
      <c r="AJ23" s="167"/>
    </row>
    <row r="24" ht="15.95" customHeight="1" spans="1:36">
      <c r="A24" s="78" t="s">
        <v>325</v>
      </c>
      <c r="B24" s="75" t="str">
        <f>IF($G$4="","INSERIR NOME CLIENTE",'[2]GERAR COD DE BARRA VALIDADE'!B42)</f>
        <v>CERTIDÃO IPTU</v>
      </c>
      <c r="C24" s="72" t="s">
        <v>10</v>
      </c>
      <c r="D24" s="72"/>
      <c r="E24" s="72"/>
      <c r="F24" s="73"/>
      <c r="G24" s="73"/>
      <c r="H24" s="74" t="str">
        <f>IF($B$8="","INSERIR HORA",'[1]GERAR COD DE BARRA VALIDADE'!B64)</f>
        <v>REGISTRO MATERIAL</v>
      </c>
      <c r="I24" s="137"/>
      <c r="J24" s="72"/>
      <c r="K24" s="72"/>
      <c r="L24" s="72"/>
      <c r="M24" s="136" t="str">
        <f>IF(OR(J24="X",K24="X",L24="X"),"24","")</f>
        <v/>
      </c>
      <c r="N24" s="129"/>
      <c r="O24" s="119"/>
      <c r="P24" s="125"/>
      <c r="Q24" s="157" t="s">
        <v>115</v>
      </c>
      <c r="R24" s="141"/>
      <c r="S24" s="141"/>
      <c r="T24" s="141"/>
      <c r="U24" s="141"/>
      <c r="V24" s="141"/>
      <c r="W24" s="141"/>
      <c r="X24" s="141"/>
      <c r="Y24" s="141"/>
      <c r="Z24" s="141"/>
      <c r="AA24" s="141"/>
      <c r="AB24" s="119"/>
      <c r="AC24" s="119"/>
      <c r="AD24" s="119"/>
      <c r="AE24" s="153"/>
      <c r="AF24" s="153"/>
      <c r="AG24" s="153"/>
      <c r="AH24" s="167"/>
      <c r="AI24" s="167"/>
      <c r="AJ24" s="167"/>
    </row>
    <row r="25" ht="15.95" customHeight="1" spans="1:36">
      <c r="A25" s="70" t="s">
        <v>327</v>
      </c>
      <c r="B25" s="75" t="str">
        <f>IF($G$4="","INSERIR NOME CLIENTE",'[2]GERAR COD DE BARRA VALIDADE'!B15)</f>
        <v>CIM</v>
      </c>
      <c r="C25" s="72" t="s">
        <v>10</v>
      </c>
      <c r="D25" s="72"/>
      <c r="E25" s="72"/>
      <c r="F25" s="73"/>
      <c r="G25" s="73"/>
      <c r="H25" s="74" t="str">
        <f>IF($B$8="","INSERIR HORA",'[1]GERAR COD DE BARRA VALIDADE'!H13)</f>
        <v>RG/MS MED - PET 01 (   ) 02 (   )</v>
      </c>
      <c r="I25" s="72"/>
      <c r="J25" s="72"/>
      <c r="K25" s="72"/>
      <c r="L25" s="72"/>
      <c r="M25" s="138"/>
      <c r="N25" s="129"/>
      <c r="O25" s="119"/>
      <c r="P25" s="120"/>
      <c r="Q25" s="32" t="s">
        <v>118</v>
      </c>
      <c r="R25" s="119"/>
      <c r="S25" s="119"/>
      <c r="T25" s="119"/>
      <c r="U25" s="119"/>
      <c r="V25" s="119"/>
      <c r="W25" s="119"/>
      <c r="X25" s="119"/>
      <c r="Y25" s="119"/>
      <c r="Z25" s="119"/>
      <c r="AA25" s="119"/>
      <c r="AB25" s="119"/>
      <c r="AC25" s="119"/>
      <c r="AD25" s="119"/>
      <c r="AE25" s="153"/>
      <c r="AF25" s="153"/>
      <c r="AG25" s="153"/>
      <c r="AH25" s="167"/>
      <c r="AI25" s="167"/>
      <c r="AJ25" s="167"/>
    </row>
    <row r="26" ht="15.95" customHeight="1" spans="1:36">
      <c r="A26" s="70" t="s">
        <v>327</v>
      </c>
      <c r="B26" s="75" t="str">
        <f>IF($G$4="","INSERIR NOME CLIENTE",'[2]GERAR COD DE BARRA VALIDADE'!B24)</f>
        <v>INSCRIÇÃO ESTADUAL</v>
      </c>
      <c r="C26" s="72" t="s">
        <v>10</v>
      </c>
      <c r="D26" s="72"/>
      <c r="E26" s="72"/>
      <c r="F26" s="73"/>
      <c r="G26" s="73"/>
      <c r="H26" s="74" t="str">
        <f>IF($B$7="","INSERIR DATA DE ABERTURA",'[1]GERAR COD DE BARRA VALIDADE'!H14)</f>
        <v>RG/MS MAT - PET 01 (   ) 02 (   )</v>
      </c>
      <c r="I26" s="72"/>
      <c r="J26" s="72"/>
      <c r="K26" s="72"/>
      <c r="L26" s="72"/>
      <c r="M26" s="136"/>
      <c r="N26" s="129"/>
      <c r="O26" s="119"/>
      <c r="P26" s="120"/>
      <c r="Q26" s="157" t="s">
        <v>120</v>
      </c>
      <c r="R26" s="119"/>
      <c r="S26" s="119"/>
      <c r="T26" s="119"/>
      <c r="U26" s="119"/>
      <c r="V26" s="119"/>
      <c r="W26" s="119"/>
      <c r="X26" s="119"/>
      <c r="Y26" s="119"/>
      <c r="Z26" s="119"/>
      <c r="AA26" s="119"/>
      <c r="AB26" s="119"/>
      <c r="AC26" s="119"/>
      <c r="AD26" s="119"/>
      <c r="AE26" s="153"/>
      <c r="AF26" s="153"/>
      <c r="AG26" s="153"/>
      <c r="AH26" s="167"/>
      <c r="AI26" s="167"/>
      <c r="AJ26" s="167"/>
    </row>
    <row r="27" ht="38.25" spans="1:36">
      <c r="A27" s="70" t="s">
        <v>328</v>
      </c>
      <c r="B27" s="75" t="str">
        <f>IF($G$4="","INSERIR NOME CLIENTE",'[2]GERAR COD DE BARRA VALIDADE'!B38)</f>
        <v>MTE – DÉBITOS TRABALHISTAS</v>
      </c>
      <c r="C27" s="72" t="s">
        <v>10</v>
      </c>
      <c r="D27" s="72"/>
      <c r="E27" s="72"/>
      <c r="F27" s="73" t="s">
        <v>329</v>
      </c>
      <c r="G27" s="73"/>
      <c r="H27" s="79" t="s">
        <v>330</v>
      </c>
      <c r="I27" s="72" t="s">
        <v>300</v>
      </c>
      <c r="J27" s="72"/>
      <c r="K27" s="72"/>
      <c r="L27" s="72"/>
      <c r="M27" s="136"/>
      <c r="N27" s="129"/>
      <c r="O27" s="119"/>
      <c r="P27" s="125"/>
      <c r="Q27" s="157" t="s">
        <v>124</v>
      </c>
      <c r="R27" s="141"/>
      <c r="S27" s="141"/>
      <c r="T27" s="141"/>
      <c r="U27" s="141"/>
      <c r="V27" s="141"/>
      <c r="W27" s="141"/>
      <c r="X27" s="141"/>
      <c r="Y27" s="141"/>
      <c r="Z27" s="141"/>
      <c r="AA27" s="141"/>
      <c r="AB27" s="119"/>
      <c r="AC27" s="119"/>
      <c r="AD27" s="119"/>
      <c r="AE27" s="153"/>
      <c r="AF27" s="153"/>
      <c r="AG27" s="153"/>
      <c r="AH27" s="167"/>
      <c r="AI27" s="167"/>
      <c r="AJ27" s="167"/>
    </row>
    <row r="28" ht="15.95" customHeight="1" spans="1:36">
      <c r="A28" s="70"/>
      <c r="B28" s="75" t="str">
        <f>IF($G$4="","INSERIR NOME CLIENTE",'[2]GERAR COD DE BARRA VALIDADE'!B39)</f>
        <v>MTE - CRIANÇA E ADOLECENTE </v>
      </c>
      <c r="C28" s="72"/>
      <c r="D28" s="72"/>
      <c r="E28" s="72"/>
      <c r="F28" s="73"/>
      <c r="G28" s="73"/>
      <c r="H28" s="74" t="s">
        <v>299</v>
      </c>
      <c r="I28" s="72"/>
      <c r="J28" s="72"/>
      <c r="K28" s="72"/>
      <c r="L28" s="72"/>
      <c r="M28" s="136"/>
      <c r="N28" s="129"/>
      <c r="O28" s="119"/>
      <c r="P28" s="125"/>
      <c r="Q28" s="157" t="s">
        <v>128</v>
      </c>
      <c r="R28" s="141"/>
      <c r="S28" s="141"/>
      <c r="T28" s="141"/>
      <c r="U28" s="141"/>
      <c r="V28" s="141"/>
      <c r="W28" s="141"/>
      <c r="X28" s="141"/>
      <c r="Y28" s="141"/>
      <c r="Z28" s="141"/>
      <c r="AA28" s="141"/>
      <c r="AB28" s="119"/>
      <c r="AC28" s="119"/>
      <c r="AD28" s="119"/>
      <c r="AE28" s="153"/>
      <c r="AF28" s="153"/>
      <c r="AG28" s="153"/>
      <c r="AH28" s="167"/>
      <c r="AI28" s="167"/>
      <c r="AJ28" s="167"/>
    </row>
    <row r="29" ht="15.95" customHeight="1" spans="1:36">
      <c r="A29" s="80"/>
      <c r="B29" s="75" t="str">
        <f>IF($G$4="","INSERIR NOME CLIENTE",'[2]GERAR COD DE BARRA VALIDADE'!B13)</f>
        <v>BALANÇO</v>
      </c>
      <c r="C29" s="72"/>
      <c r="D29" s="72"/>
      <c r="E29" s="72"/>
      <c r="F29" s="73" t="s">
        <v>331</v>
      </c>
      <c r="G29" s="73"/>
      <c r="H29" s="74" t="s">
        <v>332</v>
      </c>
      <c r="I29" s="72" t="s">
        <v>333</v>
      </c>
      <c r="J29" s="72"/>
      <c r="K29" s="72"/>
      <c r="L29" s="72"/>
      <c r="M29" s="136"/>
      <c r="N29" s="129"/>
      <c r="O29" s="119"/>
      <c r="P29" s="125"/>
      <c r="Q29" s="157" t="s">
        <v>334</v>
      </c>
      <c r="R29" s="141"/>
      <c r="S29" s="141"/>
      <c r="T29" s="141"/>
      <c r="U29" s="141"/>
      <c r="V29" s="141"/>
      <c r="W29" s="141"/>
      <c r="X29" s="141"/>
      <c r="Y29" s="141"/>
      <c r="Z29" s="141"/>
      <c r="AA29" s="141"/>
      <c r="AB29" s="119"/>
      <c r="AC29" s="119"/>
      <c r="AD29" s="119"/>
      <c r="AE29" s="165"/>
      <c r="AF29" s="153"/>
      <c r="AG29" s="153"/>
      <c r="AH29" s="167"/>
      <c r="AI29" s="167"/>
      <c r="AJ29" s="167"/>
    </row>
    <row r="30" ht="15.95" customHeight="1" spans="1:36">
      <c r="A30" s="70"/>
      <c r="B30" s="75" t="str">
        <f>IF($G$4="","INSERIR NOME CLIENTE",'[2]GERAR COD DE BARRA VALIDADE'!B14)</f>
        <v>CRC DO CONTADOR </v>
      </c>
      <c r="C30" s="72"/>
      <c r="D30" s="72"/>
      <c r="E30" s="72"/>
      <c r="F30" s="73"/>
      <c r="G30" s="73"/>
      <c r="H30" s="74" t="str">
        <f>IF($B$6="","INSERIR NUMERO DO PROCESSO",'[1]GERAR COD DE BARRA VALIDADE'!H18)</f>
        <v>Nº DO ITEM NO REGISTRO</v>
      </c>
      <c r="I30" s="72"/>
      <c r="J30" s="72"/>
      <c r="K30" s="72"/>
      <c r="L30" s="72"/>
      <c r="M30" s="136"/>
      <c r="N30" s="129"/>
      <c r="O30" s="119"/>
      <c r="P30" s="120"/>
      <c r="Q30" s="157" t="s">
        <v>130</v>
      </c>
      <c r="R30" s="119"/>
      <c r="S30" s="119"/>
      <c r="T30" s="119"/>
      <c r="U30" s="119"/>
      <c r="V30" s="119"/>
      <c r="W30" s="119"/>
      <c r="X30" s="119"/>
      <c r="Y30" s="119"/>
      <c r="Z30" s="119"/>
      <c r="AA30" s="119"/>
      <c r="AB30" s="119"/>
      <c r="AC30" s="119"/>
      <c r="AD30" s="119"/>
      <c r="AE30" s="165"/>
      <c r="AF30" s="153"/>
      <c r="AG30" s="153"/>
      <c r="AH30" s="167"/>
      <c r="AI30" s="167"/>
      <c r="AJ30" s="167"/>
    </row>
    <row r="31" ht="15.95" customHeight="1" spans="1:36">
      <c r="A31" s="70" t="s">
        <v>335</v>
      </c>
      <c r="B31" s="75" t="str">
        <f>IF($G$4="","INSERIR NOME CLIENTE",'[2]GERAR COD DE BARRA VALIDADE'!B32)</f>
        <v>CERTIDÃO DE FALÊNCIA</v>
      </c>
      <c r="C31" s="72" t="s">
        <v>10</v>
      </c>
      <c r="D31" s="72"/>
      <c r="E31" s="72"/>
      <c r="F31" s="73"/>
      <c r="G31" s="73"/>
      <c r="H31" s="74" t="s">
        <v>336</v>
      </c>
      <c r="I31" s="137"/>
      <c r="J31" s="72"/>
      <c r="K31" s="72"/>
      <c r="L31" s="72"/>
      <c r="M31" s="139" t="str">
        <f>IF(OR(J31="X",K31="X",L31="X"),"25","")</f>
        <v/>
      </c>
      <c r="N31" s="140"/>
      <c r="O31" s="141"/>
      <c r="P31" s="142"/>
      <c r="Q31" s="157" t="s">
        <v>132</v>
      </c>
      <c r="R31" s="119"/>
      <c r="S31" s="119"/>
      <c r="T31" s="119"/>
      <c r="U31" s="119"/>
      <c r="V31" s="119"/>
      <c r="W31" s="119"/>
      <c r="X31" s="119"/>
      <c r="Y31" s="119"/>
      <c r="Z31" s="119"/>
      <c r="AA31" s="119"/>
      <c r="AB31" s="141"/>
      <c r="AC31" s="141"/>
      <c r="AD31" s="141"/>
      <c r="AE31" s="165"/>
      <c r="AF31" s="165"/>
      <c r="AG31" s="165"/>
      <c r="AH31" s="165"/>
      <c r="AI31" s="165"/>
      <c r="AJ31" s="165"/>
    </row>
    <row r="32" ht="45" spans="1:36">
      <c r="A32" s="70"/>
      <c r="B32" s="75" t="str">
        <f>IF($G$4="","INSERIR NOME CLIENTE",'[2]GERAR COD DE BARRA VALIDADE'!B36)</f>
        <v>CERTIDÃO DE DISTRIBUIÇÃO</v>
      </c>
      <c r="C32" s="72"/>
      <c r="D32" s="72"/>
      <c r="E32" s="72"/>
      <c r="F32" s="73" t="s">
        <v>337</v>
      </c>
      <c r="G32" s="73"/>
      <c r="H32" s="81" t="s">
        <v>338</v>
      </c>
      <c r="I32" s="134" t="s">
        <v>300</v>
      </c>
      <c r="J32" s="72"/>
      <c r="K32" s="72"/>
      <c r="L32" s="72"/>
      <c r="M32" s="139" t="str">
        <f>IF(OR(J32="X",K32="X",L32="X"),"26","")</f>
        <v/>
      </c>
      <c r="N32" s="140"/>
      <c r="O32" s="141"/>
      <c r="P32" s="125"/>
      <c r="Q32" s="157" t="s">
        <v>134</v>
      </c>
      <c r="R32" s="141"/>
      <c r="S32" s="141"/>
      <c r="T32" s="141"/>
      <c r="U32" s="141"/>
      <c r="V32" s="141"/>
      <c r="W32" s="141"/>
      <c r="X32" s="141"/>
      <c r="Y32" s="141"/>
      <c r="Z32" s="141"/>
      <c r="AA32" s="141"/>
      <c r="AB32" s="141"/>
      <c r="AC32" s="141"/>
      <c r="AD32" s="141"/>
      <c r="AE32" s="165"/>
      <c r="AF32" s="165"/>
      <c r="AG32" s="165"/>
      <c r="AH32" s="165"/>
      <c r="AI32" s="165"/>
      <c r="AJ32" s="165"/>
    </row>
    <row r="33" ht="15.75" spans="1:36">
      <c r="A33" s="70"/>
      <c r="B33" s="75" t="str">
        <f>IF($G$4="","INSERIR NOME CLIENTE",'[2]GERAR COD DE BARRA VALIDADE'!B37)</f>
        <v>CERTIDÃO DE PROTESTO</v>
      </c>
      <c r="C33" s="72"/>
      <c r="D33" s="72"/>
      <c r="E33" s="72"/>
      <c r="F33" s="73" t="s">
        <v>339</v>
      </c>
      <c r="G33" s="73"/>
      <c r="H33" s="74" t="str">
        <f>IF($B$6="","INSERIR NUMERO DO PROCESSO",'[1]GERAR COD DE BARRA VALIDADE'!H21)</f>
        <v>VALIDADE DOS PRODUTOS:</v>
      </c>
      <c r="I33" s="143" t="s">
        <v>254</v>
      </c>
      <c r="J33" s="72"/>
      <c r="K33" s="72"/>
      <c r="L33" s="72"/>
      <c r="M33" s="136"/>
      <c r="N33" s="140"/>
      <c r="O33" s="141"/>
      <c r="P33" s="125"/>
      <c r="Q33" s="157" t="s">
        <v>138</v>
      </c>
      <c r="R33" s="141"/>
      <c r="S33" s="141"/>
      <c r="T33" s="141"/>
      <c r="U33" s="141"/>
      <c r="V33" s="141"/>
      <c r="W33" s="141"/>
      <c r="X33" s="141"/>
      <c r="Y33" s="141"/>
      <c r="Z33" s="141"/>
      <c r="AA33" s="141"/>
      <c r="AB33" s="141"/>
      <c r="AC33" s="141"/>
      <c r="AD33" s="141"/>
      <c r="AE33" s="165"/>
      <c r="AF33" s="165"/>
      <c r="AG33" s="165"/>
      <c r="AH33" s="165"/>
      <c r="AI33" s="165"/>
      <c r="AJ33" s="165"/>
    </row>
    <row r="34" ht="15.95" customHeight="1" spans="1:36">
      <c r="A34" s="70"/>
      <c r="B34" s="75" t="e">
        <f>IF($G$4="","INSERIR NOME CLIENTE",'[2]GERAR COD DE BARRA VALIDADE'!#REF!)</f>
        <v>#REF!</v>
      </c>
      <c r="C34" s="72"/>
      <c r="D34" s="72"/>
      <c r="E34" s="72"/>
      <c r="F34" s="73"/>
      <c r="G34" s="73"/>
      <c r="H34" s="82" t="str">
        <f>'[1]GERAR COD DE BARRA VALIDADE'!B84</f>
        <v>PROPOSTA VIA 1</v>
      </c>
      <c r="I34" s="111"/>
      <c r="J34" s="76"/>
      <c r="K34" s="76" t="s">
        <v>10</v>
      </c>
      <c r="L34" s="76"/>
      <c r="M34" s="136" t="str">
        <f>IF(OR(J34="X",K34="X",L34="X"),"27","")</f>
        <v>27</v>
      </c>
      <c r="N34" s="140"/>
      <c r="O34" s="141"/>
      <c r="P34" s="120"/>
      <c r="Q34" s="157" t="s">
        <v>144</v>
      </c>
      <c r="R34" s="119"/>
      <c r="S34" s="119"/>
      <c r="T34" s="119"/>
      <c r="U34" s="119"/>
      <c r="V34" s="119"/>
      <c r="W34" s="119"/>
      <c r="X34" s="119"/>
      <c r="Y34" s="119"/>
      <c r="Z34" s="119"/>
      <c r="AA34" s="119"/>
      <c r="AB34" s="141"/>
      <c r="AC34" s="141"/>
      <c r="AD34" s="141"/>
      <c r="AE34" s="165"/>
      <c r="AF34" s="165"/>
      <c r="AG34" s="165"/>
      <c r="AH34" s="165"/>
      <c r="AI34" s="165"/>
      <c r="AJ34" s="165"/>
    </row>
    <row r="35" ht="15.95" customHeight="1" spans="1:36">
      <c r="A35" s="70" t="s">
        <v>340</v>
      </c>
      <c r="B35" s="75" t="str">
        <f>IF($G$4="","INSERIR NOME CLIENTE",'[2]GERAR COD DE BARRA VALIDADE'!B16)</f>
        <v>LIC. FUNC. - MEDICAMENTO</v>
      </c>
      <c r="C35" s="72" t="s">
        <v>10</v>
      </c>
      <c r="D35" s="72" t="s">
        <v>10</v>
      </c>
      <c r="E35" s="72"/>
      <c r="F35" s="73" t="s">
        <v>341</v>
      </c>
      <c r="G35" s="73"/>
      <c r="H35" s="74" t="s">
        <v>27</v>
      </c>
      <c r="I35" s="111" t="s">
        <v>300</v>
      </c>
      <c r="J35" s="76"/>
      <c r="K35" s="76" t="s">
        <v>10</v>
      </c>
      <c r="L35" s="144"/>
      <c r="M35" s="135" t="str">
        <f>IF(OR(J35="X",K35="X",L35="X"),"28","")</f>
        <v>28</v>
      </c>
      <c r="N35" s="140"/>
      <c r="O35" s="141"/>
      <c r="P35" s="120"/>
      <c r="Q35" s="157" t="s">
        <v>146</v>
      </c>
      <c r="R35" s="119"/>
      <c r="S35" s="119"/>
      <c r="T35" s="119"/>
      <c r="U35" s="119"/>
      <c r="V35" s="119"/>
      <c r="W35" s="119"/>
      <c r="X35" s="119"/>
      <c r="Y35" s="119"/>
      <c r="Z35" s="119"/>
      <c r="AA35" s="119"/>
      <c r="AB35" s="141"/>
      <c r="AC35" s="141"/>
      <c r="AD35" s="141"/>
      <c r="AE35" s="165"/>
      <c r="AF35" s="165"/>
      <c r="AG35" s="165"/>
      <c r="AH35" s="165"/>
      <c r="AI35" s="165"/>
      <c r="AJ35" s="165"/>
    </row>
    <row r="36" ht="15.75" spans="1:36">
      <c r="A36" s="70"/>
      <c r="B36" s="75" t="str">
        <f>IF($G$4="","INSERIR NOME CLIENTE",'[2]GERAR COD DE BARRA VALIDADE'!B17)</f>
        <v>LIC. FUNC. - MATERIAL</v>
      </c>
      <c r="C36" s="72"/>
      <c r="D36" s="72"/>
      <c r="E36" s="72"/>
      <c r="F36" s="83" t="s">
        <v>342</v>
      </c>
      <c r="G36" s="83"/>
      <c r="H36" s="84" t="s">
        <v>343</v>
      </c>
      <c r="I36" s="111" t="s">
        <v>10</v>
      </c>
      <c r="J36" s="72"/>
      <c r="K36" s="72"/>
      <c r="L36" s="110" t="s">
        <v>10</v>
      </c>
      <c r="M36" s="135" t="str">
        <f>IF(OR(J36="X",K36="X",L36="X"),"29","")</f>
        <v>29</v>
      </c>
      <c r="N36" s="140"/>
      <c r="O36" s="141"/>
      <c r="P36" s="120"/>
      <c r="Q36" s="157" t="s">
        <v>148</v>
      </c>
      <c r="R36" s="119"/>
      <c r="S36" s="119"/>
      <c r="T36" s="119"/>
      <c r="U36" s="119"/>
      <c r="V36" s="119"/>
      <c r="W36" s="119"/>
      <c r="X36" s="119"/>
      <c r="Y36" s="119"/>
      <c r="Z36" s="119"/>
      <c r="AA36" s="119"/>
      <c r="AB36" s="141"/>
      <c r="AC36" s="141"/>
      <c r="AD36" s="141"/>
      <c r="AE36" s="165"/>
      <c r="AF36" s="165"/>
      <c r="AG36" s="165"/>
      <c r="AH36" s="165"/>
      <c r="AI36" s="165"/>
      <c r="AJ36" s="165"/>
    </row>
    <row r="37" ht="15.75" spans="1:36">
      <c r="A37" s="85" t="s">
        <v>344</v>
      </c>
      <c r="B37" s="75" t="str">
        <f>IF($G$4="","INSERIR NOME CLIENTE",'[2]GERAR COD DE BARRA VALIDADE'!B18)</f>
        <v>AFE COMUM - ANVISA</v>
      </c>
      <c r="C37" s="72" t="s">
        <v>10</v>
      </c>
      <c r="D37" s="72" t="s">
        <v>10</v>
      </c>
      <c r="E37" s="72"/>
      <c r="F37" s="73" t="s">
        <v>345</v>
      </c>
      <c r="G37" s="73"/>
      <c r="H37" s="86" t="s">
        <v>12</v>
      </c>
      <c r="I37" s="73" t="s">
        <v>10</v>
      </c>
      <c r="J37" s="72"/>
      <c r="K37" s="72"/>
      <c r="L37" s="110" t="s">
        <v>10</v>
      </c>
      <c r="M37" s="135" t="str">
        <f>IF(OR(J37="X",K37="X",L37="X"),"30","")</f>
        <v>30</v>
      </c>
      <c r="N37" s="140"/>
      <c r="O37" s="141"/>
      <c r="P37" s="125"/>
      <c r="Q37" s="157" t="s">
        <v>150</v>
      </c>
      <c r="R37" s="141"/>
      <c r="S37" s="141"/>
      <c r="T37" s="141"/>
      <c r="U37" s="141"/>
      <c r="V37" s="141"/>
      <c r="W37" s="141"/>
      <c r="X37" s="141"/>
      <c r="Y37" s="141"/>
      <c r="Z37" s="141"/>
      <c r="AA37" s="141"/>
      <c r="AB37" s="141"/>
      <c r="AC37" s="141"/>
      <c r="AD37" s="141"/>
      <c r="AE37" s="165"/>
      <c r="AF37" s="165"/>
      <c r="AG37" s="165"/>
      <c r="AH37" s="165"/>
      <c r="AI37" s="165"/>
      <c r="AJ37" s="165"/>
    </row>
    <row r="38" ht="15.75" spans="1:36">
      <c r="A38" s="85" t="s">
        <v>344</v>
      </c>
      <c r="B38" s="75" t="str">
        <f>IF($G$4="","INSERIR NOME CLIENTE",'[2]GERAR COD DE BARRA VALIDADE'!B21)</f>
        <v>AFE COMUM - DOU</v>
      </c>
      <c r="C38" s="72" t="s">
        <v>10</v>
      </c>
      <c r="D38" s="72" t="s">
        <v>10</v>
      </c>
      <c r="E38" s="72"/>
      <c r="F38" s="87" t="s">
        <v>345</v>
      </c>
      <c r="G38" s="88"/>
      <c r="H38" s="89" t="s">
        <v>346</v>
      </c>
      <c r="I38" s="73" t="s">
        <v>10</v>
      </c>
      <c r="J38" s="72"/>
      <c r="K38" s="72"/>
      <c r="L38" s="110" t="s">
        <v>10</v>
      </c>
      <c r="M38" s="135"/>
      <c r="N38" s="140"/>
      <c r="O38" s="141"/>
      <c r="P38" s="125"/>
      <c r="Q38" s="157" t="s">
        <v>152</v>
      </c>
      <c r="R38" s="141"/>
      <c r="S38" s="141"/>
      <c r="T38" s="141"/>
      <c r="U38" s="141"/>
      <c r="V38" s="141"/>
      <c r="W38" s="141"/>
      <c r="X38" s="141"/>
      <c r="Y38" s="141"/>
      <c r="Z38" s="141"/>
      <c r="AA38" s="141"/>
      <c r="AB38" s="141"/>
      <c r="AC38" s="141"/>
      <c r="AD38" s="141"/>
      <c r="AE38" s="165"/>
      <c r="AF38" s="165"/>
      <c r="AG38" s="165"/>
      <c r="AH38" s="165"/>
      <c r="AI38" s="165"/>
      <c r="AJ38" s="165"/>
    </row>
    <row r="39" ht="17" customHeight="1" spans="1:36">
      <c r="A39" s="85" t="s">
        <v>344</v>
      </c>
      <c r="B39" s="75" t="str">
        <f>IF($G$4="","INSERIR NOME CLIENTE",'[2]GERAR COD DE BARRA VALIDADE'!B19)</f>
        <v>AFE ESPECIAL - ANVISA</v>
      </c>
      <c r="C39" s="72" t="s">
        <v>10</v>
      </c>
      <c r="D39" s="72" t="s">
        <v>10</v>
      </c>
      <c r="E39" s="72"/>
      <c r="F39" s="73"/>
      <c r="G39" s="73"/>
      <c r="H39" s="90" t="s">
        <v>347</v>
      </c>
      <c r="I39" s="73"/>
      <c r="J39" s="145"/>
      <c r="K39" s="146"/>
      <c r="L39" s="147"/>
      <c r="M39" s="135"/>
      <c r="N39" s="140"/>
      <c r="O39" s="141"/>
      <c r="P39" s="125"/>
      <c r="Q39" s="160" t="s">
        <v>158</v>
      </c>
      <c r="R39" s="141"/>
      <c r="S39" s="141"/>
      <c r="T39" s="141"/>
      <c r="U39" s="141"/>
      <c r="V39" s="141"/>
      <c r="W39" s="141"/>
      <c r="X39" s="141"/>
      <c r="Y39" s="141"/>
      <c r="Z39" s="141"/>
      <c r="AA39" s="141"/>
      <c r="AB39" s="141"/>
      <c r="AC39" s="141"/>
      <c r="AD39" s="141"/>
      <c r="AE39" s="165"/>
      <c r="AF39" s="165"/>
      <c r="AG39" s="165"/>
      <c r="AH39" s="165"/>
      <c r="AI39" s="165"/>
      <c r="AJ39" s="165"/>
    </row>
    <row r="40" ht="15.75" spans="1:36">
      <c r="A40" s="85" t="s">
        <v>344</v>
      </c>
      <c r="B40" s="75" t="str">
        <f>IF($G$4="","INSERIR NOME CLIENTE",'[2]GERAR COD DE BARRA VALIDADE'!B22)</f>
        <v>AFE ESPECIAL - DOU</v>
      </c>
      <c r="C40" s="72" t="s">
        <v>10</v>
      </c>
      <c r="D40" s="72" t="s">
        <v>10</v>
      </c>
      <c r="E40" s="72"/>
      <c r="F40" s="73"/>
      <c r="G40" s="73"/>
      <c r="H40" s="90" t="str">
        <f>'[2]GERAR COD DE BARRA VALIDADE'!H22</f>
        <v>NÃO ACEITA PROTOCOLO</v>
      </c>
      <c r="I40" s="73"/>
      <c r="J40" s="145"/>
      <c r="K40" s="146"/>
      <c r="L40" s="147"/>
      <c r="M40" s="135"/>
      <c r="N40" s="140"/>
      <c r="O40" s="141"/>
      <c r="P40" s="120"/>
      <c r="Q40" s="157" t="s">
        <v>160</v>
      </c>
      <c r="R40" s="119"/>
      <c r="S40" s="119"/>
      <c r="T40" s="119"/>
      <c r="U40" s="119"/>
      <c r="V40" s="119"/>
      <c r="W40" s="119"/>
      <c r="X40" s="119"/>
      <c r="Y40" s="119"/>
      <c r="Z40" s="119"/>
      <c r="AA40" s="119"/>
      <c r="AB40" s="141"/>
      <c r="AC40" s="141"/>
      <c r="AD40" s="141"/>
      <c r="AE40" s="165"/>
      <c r="AF40" s="165"/>
      <c r="AG40" s="165"/>
      <c r="AH40" s="165"/>
      <c r="AI40" s="165"/>
      <c r="AJ40" s="165"/>
    </row>
    <row r="41" ht="15.95" customHeight="1" spans="1:36">
      <c r="A41" s="85"/>
      <c r="B41" s="75" t="str">
        <f>IF($G$4="","INSERIR NOME CLIENTE",'[2]GERAR COD DE BARRA VALIDADE'!B20)</f>
        <v>AFE CORRELATO - ANVISA</v>
      </c>
      <c r="C41" s="72"/>
      <c r="D41" s="72"/>
      <c r="E41" s="72"/>
      <c r="F41" s="91" t="s">
        <v>348</v>
      </c>
      <c r="G41" s="91"/>
      <c r="H41" s="92" t="str">
        <f>G4</f>
        <v>PREFEITURA DO MUNICÍPIO DE OSVALDO CRUZ/SP</v>
      </c>
      <c r="I41" s="148"/>
      <c r="J41" s="149"/>
      <c r="K41" s="91" t="s">
        <v>10</v>
      </c>
      <c r="L41" s="148"/>
      <c r="M41" s="135"/>
      <c r="N41" s="140"/>
      <c r="O41" s="141"/>
      <c r="P41" s="125"/>
      <c r="Q41" s="32" t="s">
        <v>154</v>
      </c>
      <c r="R41" s="141"/>
      <c r="S41" s="141"/>
      <c r="T41" s="141"/>
      <c r="U41" s="141"/>
      <c r="V41" s="141"/>
      <c r="W41" s="141"/>
      <c r="X41" s="141"/>
      <c r="Y41" s="141"/>
      <c r="Z41" s="141"/>
      <c r="AA41" s="141"/>
      <c r="AB41" s="141"/>
      <c r="AC41" s="141"/>
      <c r="AD41" s="141"/>
      <c r="AE41" s="165"/>
      <c r="AF41" s="165"/>
      <c r="AG41" s="165"/>
      <c r="AH41" s="165"/>
      <c r="AI41" s="165"/>
      <c r="AJ41" s="165"/>
    </row>
    <row r="42" ht="15.95" customHeight="1" spans="1:36">
      <c r="A42" s="85"/>
      <c r="B42" s="75" t="str">
        <f>IF($G$4="","INSERIR NOME CLIENTE",'[2]GERAR COD DE BARRA VALIDADE'!B23)</f>
        <v>AFE CORRELATOS - DOU</v>
      </c>
      <c r="C42" s="72"/>
      <c r="D42" s="72"/>
      <c r="E42" s="72"/>
      <c r="F42" s="93" t="s">
        <v>349</v>
      </c>
      <c r="G42" s="94"/>
      <c r="H42" s="94"/>
      <c r="I42" s="94"/>
      <c r="J42" s="94"/>
      <c r="K42" s="94"/>
      <c r="L42" s="150"/>
      <c r="M42" s="135"/>
      <c r="N42" s="140"/>
      <c r="O42" s="141"/>
      <c r="P42" s="120"/>
      <c r="Q42" s="157" t="s">
        <v>164</v>
      </c>
      <c r="R42" s="119"/>
      <c r="S42" s="119"/>
      <c r="T42" s="119"/>
      <c r="U42" s="119"/>
      <c r="V42" s="119"/>
      <c r="W42" s="119"/>
      <c r="X42" s="159"/>
      <c r="Y42" s="119"/>
      <c r="Z42" s="119"/>
      <c r="AA42" s="119"/>
      <c r="AB42" s="141"/>
      <c r="AC42" s="141"/>
      <c r="AD42" s="141"/>
      <c r="AE42" s="165"/>
      <c r="AF42" s="165"/>
      <c r="AG42" s="165"/>
      <c r="AH42" s="165"/>
      <c r="AI42" s="165"/>
      <c r="AJ42" s="165"/>
    </row>
    <row r="43" ht="15.95" customHeight="1" spans="1:36">
      <c r="A43" s="70" t="s">
        <v>340</v>
      </c>
      <c r="B43" s="75" t="str">
        <f>IF($G$4="","INSERIR NOME CLIENTE",'[2]GERAR COD DE BARRA VALIDADE'!B25)</f>
        <v>ALVARÁ LOCALIZAÇÃO</v>
      </c>
      <c r="C43" s="72" t="s">
        <v>10</v>
      </c>
      <c r="D43" s="72" t="s">
        <v>10</v>
      </c>
      <c r="E43" s="72"/>
      <c r="F43" s="93"/>
      <c r="G43" s="94"/>
      <c r="H43" s="94"/>
      <c r="I43" s="94"/>
      <c r="J43" s="94"/>
      <c r="K43" s="94"/>
      <c r="L43" s="150"/>
      <c r="M43" s="135"/>
      <c r="N43" s="140"/>
      <c r="O43" s="141"/>
      <c r="P43" s="120"/>
      <c r="Q43" s="157" t="s">
        <v>166</v>
      </c>
      <c r="R43" s="133"/>
      <c r="S43" s="133"/>
      <c r="T43" s="119"/>
      <c r="U43" s="133"/>
      <c r="V43" s="133"/>
      <c r="W43" s="133"/>
      <c r="X43" s="119"/>
      <c r="Y43" s="133"/>
      <c r="Z43" s="133"/>
      <c r="AA43" s="133"/>
      <c r="AB43" s="141"/>
      <c r="AC43" s="141"/>
      <c r="AD43" s="141"/>
      <c r="AE43" s="165"/>
      <c r="AF43" s="165"/>
      <c r="AG43" s="165"/>
      <c r="AH43" s="165"/>
      <c r="AI43" s="165"/>
      <c r="AJ43" s="165"/>
    </row>
    <row r="44" ht="15.95" customHeight="1" spans="1:36">
      <c r="A44" s="70"/>
      <c r="B44" s="75" t="str">
        <f>IF($G$4="","INSERIR NOME CLIENTE",'[2]GERAR COD DE BARRA VALIDADE'!B28)</f>
        <v>SIMPLIFICADA - JUCEPE</v>
      </c>
      <c r="C44" s="72"/>
      <c r="D44" s="72"/>
      <c r="E44" s="72"/>
      <c r="F44" s="93"/>
      <c r="G44" s="94"/>
      <c r="H44" s="94"/>
      <c r="I44" s="94"/>
      <c r="J44" s="94"/>
      <c r="K44" s="94"/>
      <c r="L44" s="150"/>
      <c r="M44" s="135"/>
      <c r="N44" s="140"/>
      <c r="O44" s="141"/>
      <c r="P44" s="125"/>
      <c r="Q44" s="157" t="s">
        <v>168</v>
      </c>
      <c r="R44" s="141"/>
      <c r="S44" s="141"/>
      <c r="T44" s="141"/>
      <c r="U44" s="141"/>
      <c r="V44" s="141"/>
      <c r="W44" s="141"/>
      <c r="X44" s="141"/>
      <c r="Y44" s="141"/>
      <c r="Z44" s="141"/>
      <c r="AA44" s="141"/>
      <c r="AB44" s="141"/>
      <c r="AC44" s="141"/>
      <c r="AD44" s="141"/>
      <c r="AE44" s="165"/>
      <c r="AF44" s="165"/>
      <c r="AG44" s="165"/>
      <c r="AH44" s="165"/>
      <c r="AI44" s="165"/>
      <c r="AJ44" s="165"/>
    </row>
    <row r="45" ht="15.95" customHeight="1" spans="1:36">
      <c r="A45" s="70"/>
      <c r="B45" s="75" t="str">
        <f>IF($G$4="","INSERIR NOME CLIENTE",'[2]GERAR COD DE BARRA VALIDADE'!B27)</f>
        <v>SIMPLIFICADA - ESPECÍFICA</v>
      </c>
      <c r="C45" s="76"/>
      <c r="D45" s="76"/>
      <c r="E45" s="76"/>
      <c r="F45" s="93"/>
      <c r="G45" s="94"/>
      <c r="H45" s="94"/>
      <c r="I45" s="94"/>
      <c r="J45" s="94"/>
      <c r="K45" s="94"/>
      <c r="L45" s="150"/>
      <c r="M45" s="135"/>
      <c r="N45" s="140"/>
      <c r="O45" s="141"/>
      <c r="P45" s="125"/>
      <c r="Q45" s="157" t="s">
        <v>93</v>
      </c>
      <c r="R45" s="141"/>
      <c r="S45" s="141"/>
      <c r="T45" s="141"/>
      <c r="U45" s="141"/>
      <c r="V45" s="141"/>
      <c r="W45" s="141"/>
      <c r="X45" s="141"/>
      <c r="Y45" s="141"/>
      <c r="Z45" s="141"/>
      <c r="AA45" s="141"/>
      <c r="AB45" s="141"/>
      <c r="AC45" s="141"/>
      <c r="AD45" s="141"/>
      <c r="AE45" s="165"/>
      <c r="AF45" s="165"/>
      <c r="AG45" s="165"/>
      <c r="AH45" s="165"/>
      <c r="AI45" s="165"/>
      <c r="AJ45" s="165"/>
    </row>
    <row r="46" ht="15.95" customHeight="1" spans="1:36">
      <c r="A46" s="70"/>
      <c r="B46" s="75" t="str">
        <f>IF($G$4="","INSERIR NOME CLIENTE",'[2]GERAR COD DE BARRA VALIDADE'!B29)</f>
        <v>CONSELHO DE FARMÁCIA</v>
      </c>
      <c r="C46" s="76"/>
      <c r="D46" s="76"/>
      <c r="E46" s="76" t="str">
        <f>IF(E45&lt;&gt;"","X","")</f>
        <v/>
      </c>
      <c r="F46" s="93"/>
      <c r="G46" s="94"/>
      <c r="H46" s="94"/>
      <c r="I46" s="94"/>
      <c r="J46" s="94"/>
      <c r="K46" s="94"/>
      <c r="L46" s="150"/>
      <c r="M46" s="135"/>
      <c r="N46" s="140"/>
      <c r="O46" s="141"/>
      <c r="P46" s="125"/>
      <c r="Q46" s="157" t="s">
        <v>178</v>
      </c>
      <c r="R46" s="141"/>
      <c r="S46" s="141"/>
      <c r="T46" s="141"/>
      <c r="U46" s="141"/>
      <c r="V46" s="141"/>
      <c r="W46" s="141"/>
      <c r="X46" s="141"/>
      <c r="Y46" s="141"/>
      <c r="Z46" s="141"/>
      <c r="AA46" s="141"/>
      <c r="AB46" s="141"/>
      <c r="AC46" s="141"/>
      <c r="AD46" s="141"/>
      <c r="AE46" s="165"/>
      <c r="AF46" s="165"/>
      <c r="AG46" s="165"/>
      <c r="AH46" s="165"/>
      <c r="AI46" s="165"/>
      <c r="AJ46" s="165"/>
    </row>
    <row r="47" ht="15.95" customHeight="1" spans="1:36">
      <c r="A47" s="70"/>
      <c r="B47" s="75" t="str">
        <f>IF($G$4="","INSERIR NOME CLIENTE",'[2]GERAR COD DE BARRA VALIDADE'!B30)</f>
        <v>CERTIDÃO FARMÁCIA</v>
      </c>
      <c r="C47" s="72"/>
      <c r="D47" s="72"/>
      <c r="E47" s="72"/>
      <c r="F47" s="93"/>
      <c r="G47" s="94"/>
      <c r="H47" s="94"/>
      <c r="I47" s="94"/>
      <c r="J47" s="94"/>
      <c r="K47" s="94"/>
      <c r="L47" s="150"/>
      <c r="M47" s="135"/>
      <c r="N47" s="140"/>
      <c r="O47" s="141"/>
      <c r="P47" s="125"/>
      <c r="Q47" s="157" t="s">
        <v>180</v>
      </c>
      <c r="R47" s="141"/>
      <c r="S47" s="141"/>
      <c r="T47" s="141"/>
      <c r="U47" s="141"/>
      <c r="V47" s="141"/>
      <c r="W47" s="141"/>
      <c r="X47" s="141"/>
      <c r="Y47" s="141"/>
      <c r="Z47" s="141"/>
      <c r="AA47" s="141"/>
      <c r="AB47" s="141"/>
      <c r="AC47" s="141"/>
      <c r="AD47" s="141"/>
      <c r="AE47" s="165"/>
      <c r="AF47" s="165"/>
      <c r="AG47" s="165"/>
      <c r="AH47" s="165"/>
      <c r="AI47" s="165"/>
      <c r="AJ47" s="165"/>
    </row>
    <row r="48" ht="48" customHeight="1" spans="1:36">
      <c r="A48" s="70"/>
      <c r="B48" s="75" t="str">
        <f>IF($G$4="","INSERIR NOME CLIENTE",'[2]GERAR COD DE BARRA VALIDADE'!B31)</f>
        <v>DOC. FARMACÊUTICO</v>
      </c>
      <c r="C48" s="72"/>
      <c r="D48" s="72"/>
      <c r="E48" s="72"/>
      <c r="F48" s="95"/>
      <c r="G48" s="96"/>
      <c r="H48" s="96"/>
      <c r="I48" s="96"/>
      <c r="J48" s="96"/>
      <c r="K48" s="96"/>
      <c r="L48" s="151"/>
      <c r="M48" s="135"/>
      <c r="N48" s="129"/>
      <c r="O48" s="141"/>
      <c r="P48" s="125"/>
      <c r="Q48" s="32" t="s">
        <v>190</v>
      </c>
      <c r="R48" s="141"/>
      <c r="S48" s="141"/>
      <c r="T48" s="141"/>
      <c r="U48" s="141"/>
      <c r="V48" s="141"/>
      <c r="W48" s="141"/>
      <c r="X48" s="141"/>
      <c r="Y48" s="141"/>
      <c r="Z48" s="141"/>
      <c r="AA48" s="141"/>
      <c r="AB48" s="141"/>
      <c r="AC48" s="141"/>
      <c r="AD48" s="141"/>
      <c r="AE48" s="165"/>
      <c r="AF48" s="165"/>
      <c r="AG48" s="165"/>
      <c r="AH48" s="165"/>
      <c r="AI48" s="165"/>
      <c r="AJ48" s="165"/>
    </row>
    <row r="49" ht="15.95" customHeight="1" spans="1:36">
      <c r="A49" s="70"/>
      <c r="B49" s="75" t="str">
        <f>IF($G$4="","INSERIR NOME CLIENTE",'[2]GERAR COD DE BARRA VALIDADE'!B45)</f>
        <v>CERT NEG DÉB FISCAIS ESTADO</v>
      </c>
      <c r="C49" s="72"/>
      <c r="D49" s="72"/>
      <c r="E49" s="72"/>
      <c r="F49" s="67" t="s">
        <v>287</v>
      </c>
      <c r="G49" s="68"/>
      <c r="H49" s="97" t="s">
        <v>350</v>
      </c>
      <c r="I49" s="152" t="s">
        <v>221</v>
      </c>
      <c r="J49" s="64" t="s">
        <v>32</v>
      </c>
      <c r="K49" s="65" t="s">
        <v>26</v>
      </c>
      <c r="L49" s="66" t="s">
        <v>8</v>
      </c>
      <c r="M49" s="136"/>
      <c r="N49" s="153" t="s">
        <v>205</v>
      </c>
      <c r="O49" s="141"/>
      <c r="P49" s="125"/>
      <c r="R49" s="141"/>
      <c r="S49" s="141"/>
      <c r="T49" s="141"/>
      <c r="U49" s="141"/>
      <c r="V49" s="141"/>
      <c r="W49" s="141"/>
      <c r="X49" s="141"/>
      <c r="Y49" s="141"/>
      <c r="Z49" s="141"/>
      <c r="AA49" s="141"/>
      <c r="AB49" s="141"/>
      <c r="AC49" s="141"/>
      <c r="AD49" s="141"/>
      <c r="AE49" s="165"/>
      <c r="AF49" s="165"/>
      <c r="AG49" s="165"/>
      <c r="AH49" s="165"/>
      <c r="AI49" s="165"/>
      <c r="AJ49" s="165"/>
    </row>
    <row r="50" ht="15.95" customHeight="1" spans="1:36">
      <c r="A50" s="70"/>
      <c r="B50" s="75" t="str">
        <f>IF($G$4="","INSERIR NOME CLIENTE",'[2]GERAR COD DE BARRA VALIDADE'!B48)</f>
        <v>CADFOR</v>
      </c>
      <c r="C50" s="72"/>
      <c r="D50" s="72"/>
      <c r="E50" s="72"/>
      <c r="F50" s="98"/>
      <c r="G50" s="98"/>
      <c r="H50" s="99" t="str">
        <f>'[2]GERAR COD DE BARRA VALIDADE'!B67</f>
        <v>DECLAR. DO MENOR </v>
      </c>
      <c r="I50" s="154"/>
      <c r="J50" s="110"/>
      <c r="K50" s="110"/>
      <c r="L50" s="110"/>
      <c r="M50" s="136" t="str">
        <f>IF(OR(J50="X",K50="X",L50="X"),"3","")</f>
        <v/>
      </c>
      <c r="N50" s="153" t="s">
        <v>221</v>
      </c>
      <c r="O50" s="141"/>
      <c r="P50" s="125"/>
      <c r="R50" s="141"/>
      <c r="S50" s="141"/>
      <c r="T50" s="141"/>
      <c r="U50" s="141"/>
      <c r="V50" s="141"/>
      <c r="W50" s="141"/>
      <c r="X50" s="141"/>
      <c r="Y50" s="141"/>
      <c r="Z50" s="141"/>
      <c r="AA50" s="141"/>
      <c r="AB50" s="141"/>
      <c r="AC50" s="141"/>
      <c r="AD50" s="141"/>
      <c r="AE50" s="165"/>
      <c r="AF50" s="165"/>
      <c r="AG50" s="165"/>
      <c r="AH50" s="165"/>
      <c r="AI50" s="165"/>
      <c r="AJ50" s="165"/>
    </row>
    <row r="51" ht="15.95" customHeight="1" spans="1:36">
      <c r="A51" s="70" t="s">
        <v>322</v>
      </c>
      <c r="B51" s="75" t="str">
        <f>IF($G$4="","INSERIR NOME CLIENTE",'[2]GERAR COD DE BARRA VALIDADE'!B49)</f>
        <v>CERTIDÃO DO ICMS</v>
      </c>
      <c r="C51" s="72" t="s">
        <v>10</v>
      </c>
      <c r="D51" s="72"/>
      <c r="E51" s="72"/>
      <c r="F51" s="98"/>
      <c r="G51" s="98"/>
      <c r="H51" s="99" t="str">
        <f>'[2]GERAR COD DE BARRA VALIDADE'!B68</f>
        <v>DEC. INEX. FATOS IMPEDITIVOS </v>
      </c>
      <c r="I51" s="154"/>
      <c r="J51" s="110"/>
      <c r="K51" s="110"/>
      <c r="L51" s="110"/>
      <c r="M51" s="136" t="str">
        <f>IF(OR(J51="X",K51="X",L51="X"),"4","")</f>
        <v/>
      </c>
      <c r="N51" s="155"/>
      <c r="O51" s="141"/>
      <c r="P51" s="125"/>
      <c r="Q51" s="161"/>
      <c r="R51" s="141"/>
      <c r="S51" s="141"/>
      <c r="T51" s="141"/>
      <c r="U51" s="141"/>
      <c r="V51" s="141"/>
      <c r="W51" s="141"/>
      <c r="X51" s="141"/>
      <c r="Y51" s="141"/>
      <c r="Z51" s="141"/>
      <c r="AA51" s="141"/>
      <c r="AB51" s="141"/>
      <c r="AC51" s="141"/>
      <c r="AD51" s="141"/>
      <c r="AE51" s="165"/>
      <c r="AF51" s="165"/>
      <c r="AG51" s="165"/>
      <c r="AH51" s="165"/>
      <c r="AI51" s="165"/>
      <c r="AJ51" s="165"/>
    </row>
    <row r="52" ht="15.75" spans="1:36">
      <c r="A52" s="70"/>
      <c r="B52" s="75" t="str">
        <f>IF($G$4="","INSERIR NOME CLIENTE",'[2]GERAR COD DE BARRA VALIDADE'!B50)</f>
        <v>SICAF</v>
      </c>
      <c r="C52" s="72"/>
      <c r="D52" s="72"/>
      <c r="E52" s="72"/>
      <c r="F52" s="98"/>
      <c r="G52" s="98"/>
      <c r="H52" s="100"/>
      <c r="I52" s="154"/>
      <c r="J52" s="110"/>
      <c r="K52" s="110"/>
      <c r="L52" s="110"/>
      <c r="M52" s="136" t="str">
        <f>IF(OR(J52="X",K52="X",L52="X"),"5","")</f>
        <v/>
      </c>
      <c r="N52" s="140"/>
      <c r="O52" s="141"/>
      <c r="P52" s="125"/>
      <c r="R52" s="141"/>
      <c r="S52" s="141"/>
      <c r="T52" s="141"/>
      <c r="U52" s="141"/>
      <c r="V52" s="141"/>
      <c r="W52" s="141"/>
      <c r="X52" s="141"/>
      <c r="Y52" s="141"/>
      <c r="Z52" s="141"/>
      <c r="AA52" s="141"/>
      <c r="AB52" s="141"/>
      <c r="AC52" s="141"/>
      <c r="AD52" s="141"/>
      <c r="AE52" s="165"/>
      <c r="AF52" s="165"/>
      <c r="AG52" s="165"/>
      <c r="AH52" s="165"/>
      <c r="AI52" s="165"/>
      <c r="AJ52" s="165"/>
    </row>
    <row r="53" ht="15.95" customHeight="1" spans="1:36">
      <c r="A53" s="70"/>
      <c r="B53" s="75" t="str">
        <f>IF($G$4="","INSERIR NOME CLIENTE",'[2]GERAR COD DE BARRA VALIDADE'!B51)</f>
        <v>ATEST DE CAP TEC PUBLIC.</v>
      </c>
      <c r="C53" s="72"/>
      <c r="D53" s="72"/>
      <c r="E53" s="72"/>
      <c r="F53" s="98"/>
      <c r="G53" s="98"/>
      <c r="H53" s="99" t="str">
        <f>'[2]GERAR COD DE BARRA VALIDADE'!B70</f>
        <v>DADOS DO REPRESENTANTE </v>
      </c>
      <c r="I53" s="154"/>
      <c r="J53" s="110"/>
      <c r="K53" s="110"/>
      <c r="L53" s="110"/>
      <c r="M53" s="136" t="str">
        <f>IF(OR(J53="X",K53="X",L53="X"),"6","")</f>
        <v/>
      </c>
      <c r="N53" s="140"/>
      <c r="O53" s="141"/>
      <c r="P53" s="125"/>
      <c r="R53" s="141"/>
      <c r="S53" s="141"/>
      <c r="T53" s="141"/>
      <c r="U53" s="141"/>
      <c r="V53" s="141"/>
      <c r="W53" s="141"/>
      <c r="X53" s="141"/>
      <c r="Y53" s="141"/>
      <c r="Z53" s="141"/>
      <c r="AA53" s="141"/>
      <c r="AB53" s="141"/>
      <c r="AC53" s="141"/>
      <c r="AD53" s="141"/>
      <c r="AE53" s="165"/>
      <c r="AF53" s="165"/>
      <c r="AG53" s="165"/>
      <c r="AH53" s="165"/>
      <c r="AI53" s="165"/>
      <c r="AJ53" s="165"/>
    </row>
    <row r="54" ht="15.95" customHeight="1" spans="1:36">
      <c r="A54" s="70"/>
      <c r="B54" s="75" t="str">
        <f>IF($G$4="","INSERIR NOME CLIENTE",'[2]GERAR COD DE BARRA VALIDADE'!B52)</f>
        <v>ATEST DE CAP TEC PRIVAD</v>
      </c>
      <c r="C54" s="76"/>
      <c r="D54" s="76"/>
      <c r="E54" s="76"/>
      <c r="F54" s="98"/>
      <c r="G54" s="98"/>
      <c r="H54" s="99" t="str">
        <f>'[2]GERAR COD DE BARRA VALIDADE'!B71</f>
        <v>CARTA CREDENCIAMENTO </v>
      </c>
      <c r="I54" s="154"/>
      <c r="J54" s="110"/>
      <c r="K54" s="110"/>
      <c r="L54" s="110"/>
      <c r="M54" s="136" t="str">
        <f>IF(OR(J54="X",K54="X",L54="X"),"7","")</f>
        <v/>
      </c>
      <c r="N54" s="140"/>
      <c r="O54" s="141"/>
      <c r="P54" s="125"/>
      <c r="R54" s="141"/>
      <c r="S54" s="141"/>
      <c r="T54" s="141"/>
      <c r="U54" s="141"/>
      <c r="V54" s="141"/>
      <c r="W54" s="141"/>
      <c r="X54" s="141"/>
      <c r="Y54" s="141"/>
      <c r="Z54" s="141"/>
      <c r="AA54" s="141"/>
      <c r="AB54" s="141"/>
      <c r="AC54" s="141"/>
      <c r="AD54" s="141"/>
      <c r="AE54" s="165"/>
      <c r="AF54" s="165"/>
      <c r="AG54" s="165"/>
      <c r="AH54" s="165"/>
      <c r="AI54" s="165"/>
      <c r="AJ54" s="165"/>
    </row>
    <row r="55" ht="15.95" customHeight="1" spans="1:36">
      <c r="A55" s="70"/>
      <c r="B55" s="75" t="str">
        <f>IF($G$4="","INSERIR NOME CLIENTE",'[2]GERAR COD DE BARRA VALIDADE'!B79)</f>
        <v>ATEST CAP PUBLIC CONTRATO</v>
      </c>
      <c r="C55" s="76"/>
      <c r="D55" s="76"/>
      <c r="E55" s="76"/>
      <c r="F55" s="98"/>
      <c r="G55" s="98"/>
      <c r="H55" s="101" t="str">
        <f>'[2]GERAR COD DE BARRA VALIDADE'!B73</f>
        <v>DECLARAÇÃO GERAL </v>
      </c>
      <c r="I55" s="154"/>
      <c r="J55" s="144" t="s">
        <v>10</v>
      </c>
      <c r="K55" s="144" t="s">
        <v>10</v>
      </c>
      <c r="L55" s="144" t="s">
        <v>10</v>
      </c>
      <c r="M55" s="136" t="str">
        <f>IF(OR(J55="X",K55="X",L55="X"),"2","")</f>
        <v>2</v>
      </c>
      <c r="N55" s="140"/>
      <c r="O55" s="141"/>
      <c r="P55" s="125"/>
      <c r="R55" s="141"/>
      <c r="S55" s="141"/>
      <c r="T55" s="141"/>
      <c r="U55" s="141"/>
      <c r="V55" s="141"/>
      <c r="W55" s="141"/>
      <c r="X55" s="141"/>
      <c r="Y55" s="141"/>
      <c r="Z55" s="141"/>
      <c r="AA55" s="141"/>
      <c r="AB55" s="141"/>
      <c r="AC55" s="141"/>
      <c r="AD55" s="141"/>
      <c r="AE55" s="165"/>
      <c r="AF55" s="165"/>
      <c r="AG55" s="165"/>
      <c r="AH55" s="165"/>
      <c r="AI55" s="165"/>
      <c r="AJ55" s="165"/>
    </row>
    <row r="56" ht="15.95" customHeight="1" spans="1:36">
      <c r="A56" s="70"/>
      <c r="B56" s="75" t="str">
        <f>IF($G$4="","INSERIR NOME CLIENTE",'[2]GERAR COD DE BARRA VALIDADE'!B80)</f>
        <v>PROCURAÇÃO FREDERICO</v>
      </c>
      <c r="C56" s="72"/>
      <c r="D56" s="72"/>
      <c r="E56" s="72"/>
      <c r="F56" s="98" t="s">
        <v>10</v>
      </c>
      <c r="G56" s="98"/>
      <c r="H56" s="102" t="s">
        <v>11</v>
      </c>
      <c r="I56" s="154" t="s">
        <v>351</v>
      </c>
      <c r="J56" s="110" t="s">
        <v>10</v>
      </c>
      <c r="K56" s="110"/>
      <c r="L56" s="110"/>
      <c r="M56" s="136" t="str">
        <f>IF(OR(J56="X",K56="X",L56="X"),"9","")</f>
        <v>9</v>
      </c>
      <c r="N56" s="140"/>
      <c r="O56" s="141"/>
      <c r="P56" s="125"/>
      <c r="R56" s="141"/>
      <c r="S56" s="141"/>
      <c r="T56" s="141"/>
      <c r="U56" s="141"/>
      <c r="V56" s="141"/>
      <c r="W56" s="141"/>
      <c r="X56" s="141"/>
      <c r="Y56" s="141"/>
      <c r="Z56" s="141"/>
      <c r="AA56" s="141"/>
      <c r="AB56" s="141"/>
      <c r="AC56" s="141"/>
      <c r="AD56" s="141"/>
      <c r="AE56" s="165"/>
      <c r="AF56" s="165"/>
      <c r="AG56" s="165"/>
      <c r="AH56" s="165"/>
      <c r="AI56" s="165"/>
      <c r="AJ56" s="165"/>
    </row>
    <row r="57" ht="30" spans="1:36">
      <c r="A57" s="70"/>
      <c r="B57" s="75" t="str">
        <f>IF($G$4="","INSERIR NOME CLIENTE",'[2]GERAR COD DE BARRA VALIDADE'!B46)</f>
        <v>COMPROV RESID. DA EMPRESA</v>
      </c>
      <c r="C57" s="72"/>
      <c r="D57" s="72"/>
      <c r="E57" s="72"/>
      <c r="F57" s="98" t="s">
        <v>352</v>
      </c>
      <c r="G57" s="98"/>
      <c r="H57" s="103" t="s">
        <v>353</v>
      </c>
      <c r="I57" s="154" t="s">
        <v>354</v>
      </c>
      <c r="J57" s="110"/>
      <c r="K57" s="110"/>
      <c r="L57" s="110" t="s">
        <v>10</v>
      </c>
      <c r="M57" s="136" t="str">
        <f>IF(OR(J57="X",K57="X",L57="X"),"10","")</f>
        <v>10</v>
      </c>
      <c r="N57" s="140"/>
      <c r="O57" s="141"/>
      <c r="P57" s="125"/>
      <c r="Q57" s="120"/>
      <c r="R57" s="141"/>
      <c r="S57" s="141"/>
      <c r="T57" s="141"/>
      <c r="U57" s="141"/>
      <c r="V57" s="141"/>
      <c r="W57" s="141"/>
      <c r="X57" s="141"/>
      <c r="Y57" s="141"/>
      <c r="Z57" s="141"/>
      <c r="AA57" s="141"/>
      <c r="AB57" s="141"/>
      <c r="AC57" s="141"/>
      <c r="AD57" s="141"/>
      <c r="AE57" s="165"/>
      <c r="AF57" s="165"/>
      <c r="AG57" s="165"/>
      <c r="AH57" s="165"/>
      <c r="AI57" s="165"/>
      <c r="AJ57" s="165"/>
    </row>
    <row r="58" ht="18" customHeight="1" spans="1:36">
      <c r="A58" s="70"/>
      <c r="B58" s="75" t="str">
        <f>IF($G$4="","INSERIR NOME CLIENTE",'[2]GERAR COD DE BARRA VALIDADE'!B81)</f>
        <v>COMPROV RESID. DOS SÓCIOS</v>
      </c>
      <c r="C58" s="72"/>
      <c r="D58" s="72"/>
      <c r="E58" s="72"/>
      <c r="F58" s="98" t="s">
        <v>355</v>
      </c>
      <c r="G58" s="98"/>
      <c r="H58" s="103" t="s">
        <v>356</v>
      </c>
      <c r="I58" s="154" t="s">
        <v>357</v>
      </c>
      <c r="J58" s="110" t="s">
        <v>10</v>
      </c>
      <c r="K58" s="110"/>
      <c r="L58" s="110"/>
      <c r="M58" s="136" t="str">
        <f>IF(OR(J58="X",K58="X",L58="X"),"11","")</f>
        <v>11</v>
      </c>
      <c r="N58" s="140"/>
      <c r="O58" s="141"/>
      <c r="P58" s="125"/>
      <c r="R58" s="141"/>
      <c r="S58" s="141"/>
      <c r="T58" s="141"/>
      <c r="U58" s="141"/>
      <c r="V58" s="141"/>
      <c r="W58" s="141"/>
      <c r="X58" s="141"/>
      <c r="Y58" s="141"/>
      <c r="Z58" s="141"/>
      <c r="AA58" s="141"/>
      <c r="AB58" s="141"/>
      <c r="AC58" s="141"/>
      <c r="AD58" s="141"/>
      <c r="AE58" s="165"/>
      <c r="AF58" s="165"/>
      <c r="AG58" s="165"/>
      <c r="AH58" s="165"/>
      <c r="AI58" s="165"/>
      <c r="AJ58" s="165"/>
    </row>
    <row r="59" ht="15.75" spans="1:36">
      <c r="A59" s="70"/>
      <c r="B59" s="75" t="str">
        <f>IF($G$4="","INSERIR NOME CLIENTE",'[2]GERAR COD DE BARRA VALIDADE'!B5)</f>
        <v>CONTRATO EMPRESA RESÍDUOS</v>
      </c>
      <c r="C59" s="72"/>
      <c r="D59" s="72"/>
      <c r="E59" s="72"/>
      <c r="F59" s="98" t="s">
        <v>358</v>
      </c>
      <c r="G59" s="98"/>
      <c r="H59" s="103" t="s">
        <v>359</v>
      </c>
      <c r="I59" s="154" t="s">
        <v>357</v>
      </c>
      <c r="J59" s="110" t="s">
        <v>10</v>
      </c>
      <c r="K59" s="110"/>
      <c r="L59" s="110"/>
      <c r="M59" s="135" t="str">
        <f>IF(OR(J59="X",K59="X",L59="X"),"12","")</f>
        <v>12</v>
      </c>
      <c r="N59" s="140"/>
      <c r="O59" s="141"/>
      <c r="P59" s="125"/>
      <c r="Q59" s="120"/>
      <c r="R59" s="141"/>
      <c r="S59" s="141"/>
      <c r="T59" s="141"/>
      <c r="U59" s="141"/>
      <c r="V59" s="141"/>
      <c r="W59" s="141"/>
      <c r="X59" s="141"/>
      <c r="Y59" s="141"/>
      <c r="Z59" s="141"/>
      <c r="AA59" s="141"/>
      <c r="AB59" s="141"/>
      <c r="AC59" s="141"/>
      <c r="AD59" s="141"/>
      <c r="AE59" s="165"/>
      <c r="AF59" s="165"/>
      <c r="AG59" s="165"/>
      <c r="AH59" s="165"/>
      <c r="AI59" s="165"/>
      <c r="AJ59" s="165"/>
    </row>
    <row r="60" ht="15.75" spans="1:36">
      <c r="A60" s="70"/>
      <c r="B60" s="75" t="str">
        <f>IF($G$4="","INSERIR NOME CLIENTE",'[2]GERAR COD DE BARRA VALIDADE'!B47)</f>
        <v>BOMBEIROS</v>
      </c>
      <c r="C60" s="72"/>
      <c r="D60" s="72"/>
      <c r="E60" s="72"/>
      <c r="F60" s="98"/>
      <c r="G60" s="98"/>
      <c r="H60" s="104"/>
      <c r="I60" s="154"/>
      <c r="J60" s="110"/>
      <c r="K60" s="110"/>
      <c r="L60" s="110"/>
      <c r="M60" s="135" t="str">
        <f>IF(OR(J60="X",K60="X",L60="X"),"13","")</f>
        <v/>
      </c>
      <c r="N60" s="140"/>
      <c r="O60" s="141"/>
      <c r="P60" s="125"/>
      <c r="R60" s="141"/>
      <c r="S60" s="141"/>
      <c r="T60" s="141"/>
      <c r="U60" s="141"/>
      <c r="V60" s="141"/>
      <c r="W60" s="141"/>
      <c r="X60" s="141"/>
      <c r="Y60" s="141"/>
      <c r="Z60" s="141"/>
      <c r="AA60" s="141"/>
      <c r="AB60" s="141"/>
      <c r="AC60" s="141"/>
      <c r="AD60" s="141"/>
      <c r="AE60" s="165"/>
      <c r="AF60" s="165"/>
      <c r="AG60" s="165"/>
      <c r="AH60" s="165"/>
      <c r="AI60" s="165"/>
      <c r="AJ60" s="165"/>
    </row>
    <row r="61" ht="15.75" spans="1:36">
      <c r="A61" s="70"/>
      <c r="B61" s="75" t="str">
        <f>IF($G$4="","INSERIR NOME CLIENTE",'[2]GERAR COD DE BARRA VALIDADE'!B34)</f>
        <v>MANUAL DE BOAS PRÁTICAS</v>
      </c>
      <c r="C61" s="72"/>
      <c r="D61" s="72"/>
      <c r="E61" s="72"/>
      <c r="F61" s="98"/>
      <c r="G61" s="98"/>
      <c r="H61" s="104"/>
      <c r="I61" s="154"/>
      <c r="J61" s="110"/>
      <c r="K61" s="110"/>
      <c r="L61" s="110"/>
      <c r="M61" s="135" t="str">
        <f>IF(OR(J61="X",K61="X",L61="X"),"14","")</f>
        <v/>
      </c>
      <c r="N61" s="140"/>
      <c r="O61" s="141"/>
      <c r="P61" s="125"/>
      <c r="R61" s="141"/>
      <c r="S61" s="141"/>
      <c r="T61" s="141"/>
      <c r="U61" s="141"/>
      <c r="V61" s="141"/>
      <c r="W61" s="141"/>
      <c r="X61" s="141"/>
      <c r="Y61" s="141"/>
      <c r="Z61" s="141"/>
      <c r="AA61" s="141"/>
      <c r="AB61" s="141"/>
      <c r="AC61" s="141"/>
      <c r="AD61" s="141"/>
      <c r="AE61" s="165"/>
      <c r="AF61" s="165"/>
      <c r="AG61" s="165"/>
      <c r="AH61" s="165"/>
      <c r="AI61" s="165"/>
      <c r="AJ61" s="165"/>
    </row>
    <row r="62" ht="15.75" spans="1:36">
      <c r="A62" s="70"/>
      <c r="B62" s="75" t="str">
        <f>IF($G$4="","INSERIR NOME CLIENTE",'[2]GERAR COD DE BARRA VALIDADE'!B78)</f>
        <v>PROCURAÇÃO FERNANDA LONGA</v>
      </c>
      <c r="C62" s="105"/>
      <c r="D62" s="105"/>
      <c r="E62" s="105"/>
      <c r="F62" s="98"/>
      <c r="G62" s="98"/>
      <c r="H62" s="103"/>
      <c r="I62" s="154"/>
      <c r="J62" s="110"/>
      <c r="K62" s="110"/>
      <c r="L62" s="110"/>
      <c r="M62" s="135" t="str">
        <f>IF(OR(J62="X",K62="X",L62="X"),"15","")</f>
        <v/>
      </c>
      <c r="N62" s="140"/>
      <c r="O62" s="141"/>
      <c r="P62" s="125"/>
      <c r="Q62" s="125"/>
      <c r="R62" s="141"/>
      <c r="S62" s="141"/>
      <c r="T62" s="141"/>
      <c r="U62" s="141"/>
      <c r="V62" s="141"/>
      <c r="W62" s="141"/>
      <c r="X62" s="141"/>
      <c r="Y62" s="141"/>
      <c r="Z62" s="141"/>
      <c r="AA62" s="141"/>
      <c r="AB62" s="141"/>
      <c r="AC62" s="141"/>
      <c r="AD62" s="141"/>
      <c r="AE62" s="165"/>
      <c r="AF62" s="165"/>
      <c r="AG62" s="165"/>
      <c r="AH62" s="165"/>
      <c r="AI62" s="165"/>
      <c r="AJ62" s="165"/>
    </row>
    <row r="63" ht="15.95" customHeight="1" spans="1:36">
      <c r="A63" s="62" t="s">
        <v>287</v>
      </c>
      <c r="B63" s="62" t="s">
        <v>360</v>
      </c>
      <c r="C63" s="106" t="s">
        <v>361</v>
      </c>
      <c r="D63" s="107"/>
      <c r="E63" s="108"/>
      <c r="F63" s="98"/>
      <c r="G63" s="98"/>
      <c r="H63" s="109" t="s">
        <v>362</v>
      </c>
      <c r="I63" s="149"/>
      <c r="J63" s="149"/>
      <c r="K63" s="148"/>
      <c r="L63" s="148"/>
      <c r="M63" s="135"/>
      <c r="N63" s="156"/>
      <c r="O63" s="141"/>
      <c r="P63" s="125"/>
      <c r="Q63" s="125"/>
      <c r="R63" s="141"/>
      <c r="S63" s="141"/>
      <c r="T63" s="141"/>
      <c r="U63" s="141"/>
      <c r="V63" s="141"/>
      <c r="W63" s="141"/>
      <c r="X63" s="141"/>
      <c r="Y63" s="141"/>
      <c r="Z63" s="141"/>
      <c r="AA63" s="141"/>
      <c r="AB63" s="141"/>
      <c r="AC63" s="141"/>
      <c r="AD63" s="141"/>
      <c r="AE63" s="165"/>
      <c r="AF63" s="165"/>
      <c r="AG63" s="165"/>
      <c r="AH63" s="165"/>
      <c r="AI63" s="165"/>
      <c r="AJ63" s="165"/>
    </row>
    <row r="64" ht="15.95" customHeight="1" spans="1:36">
      <c r="A64" s="70"/>
      <c r="B64" s="75" t="s">
        <v>363</v>
      </c>
      <c r="C64" s="110"/>
      <c r="D64" s="111"/>
      <c r="E64" s="112"/>
      <c r="F64" s="113" t="s">
        <v>364</v>
      </c>
      <c r="G64" s="114"/>
      <c r="H64" s="114"/>
      <c r="I64" s="114"/>
      <c r="J64" s="114"/>
      <c r="K64" s="114"/>
      <c r="L64" s="114"/>
      <c r="M64" s="135"/>
      <c r="N64" s="156"/>
      <c r="O64" s="141"/>
      <c r="P64" s="125"/>
      <c r="Q64" s="125"/>
      <c r="R64" s="141"/>
      <c r="S64" s="141"/>
      <c r="T64" s="141"/>
      <c r="U64" s="141"/>
      <c r="V64" s="141"/>
      <c r="W64" s="141"/>
      <c r="X64" s="141"/>
      <c r="Y64" s="141"/>
      <c r="Z64" s="141"/>
      <c r="AA64" s="141"/>
      <c r="AB64" s="141"/>
      <c r="AC64" s="141"/>
      <c r="AD64" s="141"/>
      <c r="AE64" s="165"/>
      <c r="AF64" s="165"/>
      <c r="AG64" s="165"/>
      <c r="AH64" s="165"/>
      <c r="AI64" s="165"/>
      <c r="AJ64" s="165"/>
    </row>
    <row r="65" ht="28.5" customHeight="1" spans="1:36">
      <c r="A65" s="70"/>
      <c r="B65" s="75" t="s">
        <v>365</v>
      </c>
      <c r="C65" s="169"/>
      <c r="D65" s="134"/>
      <c r="E65" s="170"/>
      <c r="F65" s="113"/>
      <c r="G65" s="114"/>
      <c r="H65" s="114"/>
      <c r="I65" s="114"/>
      <c r="J65" s="114"/>
      <c r="K65" s="114"/>
      <c r="L65" s="114"/>
      <c r="M65" s="135"/>
      <c r="N65" s="156"/>
      <c r="O65" s="141"/>
      <c r="P65" s="125"/>
      <c r="Q65" s="125"/>
      <c r="R65" s="141"/>
      <c r="S65" s="141"/>
      <c r="T65" s="141"/>
      <c r="U65" s="141"/>
      <c r="V65" s="141"/>
      <c r="W65" s="141"/>
      <c r="X65" s="141"/>
      <c r="Y65" s="141"/>
      <c r="Z65" s="141"/>
      <c r="AA65" s="141"/>
      <c r="AB65" s="141"/>
      <c r="AC65" s="141"/>
      <c r="AD65" s="141"/>
      <c r="AE65" s="165"/>
      <c r="AF65" s="165"/>
      <c r="AG65" s="165"/>
      <c r="AH65" s="165"/>
      <c r="AI65" s="165"/>
      <c r="AJ65" s="165"/>
    </row>
    <row r="66" ht="15.95" customHeight="1" spans="1:36">
      <c r="A66" s="137" t="s">
        <v>366</v>
      </c>
      <c r="B66" s="137"/>
      <c r="C66" s="137"/>
      <c r="D66" s="137"/>
      <c r="E66" s="137"/>
      <c r="F66" s="113"/>
      <c r="G66" s="114"/>
      <c r="H66" s="114"/>
      <c r="I66" s="114"/>
      <c r="J66" s="114"/>
      <c r="K66" s="114"/>
      <c r="L66" s="114"/>
      <c r="M66" s="135"/>
      <c r="N66" s="156"/>
      <c r="O66" s="141"/>
      <c r="P66" s="125"/>
      <c r="Q66" s="125"/>
      <c r="R66" s="141"/>
      <c r="S66" s="141"/>
      <c r="T66" s="141"/>
      <c r="U66" s="141"/>
      <c r="V66" s="141"/>
      <c r="W66" s="141"/>
      <c r="X66" s="141"/>
      <c r="Y66" s="141"/>
      <c r="Z66" s="141"/>
      <c r="AA66" s="141"/>
      <c r="AB66" s="141"/>
      <c r="AC66" s="141"/>
      <c r="AD66" s="141"/>
      <c r="AE66" s="165"/>
      <c r="AF66" s="165"/>
      <c r="AG66" s="165"/>
      <c r="AH66" s="165"/>
      <c r="AI66" s="165"/>
      <c r="AJ66" s="165"/>
    </row>
    <row r="67" ht="15.95" customHeight="1" spans="1:36">
      <c r="A67" s="137"/>
      <c r="B67" s="137"/>
      <c r="C67" s="137"/>
      <c r="D67" s="137"/>
      <c r="E67" s="137"/>
      <c r="F67" s="113"/>
      <c r="G67" s="114"/>
      <c r="H67" s="114"/>
      <c r="I67" s="114"/>
      <c r="J67" s="114"/>
      <c r="K67" s="114"/>
      <c r="L67" s="114"/>
      <c r="M67" s="135"/>
      <c r="N67" s="156"/>
      <c r="O67" s="141"/>
      <c r="P67" s="125"/>
      <c r="Q67" s="125"/>
      <c r="R67" s="141"/>
      <c r="S67" s="141"/>
      <c r="T67" s="141"/>
      <c r="U67" s="141"/>
      <c r="V67" s="141"/>
      <c r="W67" s="141"/>
      <c r="X67" s="141"/>
      <c r="Y67" s="141"/>
      <c r="Z67" s="141"/>
      <c r="AA67" s="141"/>
      <c r="AB67" s="141"/>
      <c r="AC67" s="141"/>
      <c r="AD67" s="141"/>
      <c r="AE67" s="165"/>
      <c r="AF67" s="165"/>
      <c r="AG67" s="165"/>
      <c r="AH67" s="165"/>
      <c r="AI67" s="165"/>
      <c r="AJ67" s="165"/>
    </row>
    <row r="68" ht="15.95" customHeight="1" spans="1:36">
      <c r="A68" s="137"/>
      <c r="B68" s="137"/>
      <c r="C68" s="137"/>
      <c r="D68" s="137"/>
      <c r="E68" s="137"/>
      <c r="F68" s="113"/>
      <c r="G68" s="114"/>
      <c r="H68" s="114"/>
      <c r="I68" s="114"/>
      <c r="J68" s="114"/>
      <c r="K68" s="114"/>
      <c r="L68" s="114"/>
      <c r="M68" s="135"/>
      <c r="N68" s="156"/>
      <c r="O68" s="141"/>
      <c r="P68" s="125"/>
      <c r="Q68" s="125"/>
      <c r="R68" s="141"/>
      <c r="S68" s="141"/>
      <c r="T68" s="141"/>
      <c r="U68" s="141"/>
      <c r="V68" s="141"/>
      <c r="W68" s="141"/>
      <c r="X68" s="141"/>
      <c r="Y68" s="141"/>
      <c r="Z68" s="141"/>
      <c r="AA68" s="141"/>
      <c r="AB68" s="141"/>
      <c r="AC68" s="141"/>
      <c r="AD68" s="141"/>
      <c r="AE68" s="165"/>
      <c r="AF68" s="165"/>
      <c r="AG68" s="165"/>
      <c r="AH68" s="165"/>
      <c r="AI68" s="165"/>
      <c r="AJ68" s="165"/>
    </row>
    <row r="69" ht="15.95" customHeight="1" spans="1:36">
      <c r="A69" s="137"/>
      <c r="B69" s="137"/>
      <c r="C69" s="137"/>
      <c r="D69" s="137"/>
      <c r="E69" s="137"/>
      <c r="F69" s="171"/>
      <c r="G69" s="172"/>
      <c r="H69" s="172"/>
      <c r="I69" s="172"/>
      <c r="J69" s="172"/>
      <c r="K69" s="172"/>
      <c r="L69" s="172"/>
      <c r="M69" s="135"/>
      <c r="N69" s="156"/>
      <c r="O69" s="141"/>
      <c r="P69" s="125"/>
      <c r="Q69" s="125"/>
      <c r="R69" s="141"/>
      <c r="S69" s="141"/>
      <c r="T69" s="141"/>
      <c r="U69" s="141"/>
      <c r="V69" s="141"/>
      <c r="W69" s="141"/>
      <c r="X69" s="141"/>
      <c r="Y69" s="141"/>
      <c r="Z69" s="141"/>
      <c r="AA69" s="141"/>
      <c r="AB69" s="141"/>
      <c r="AC69" s="141"/>
      <c r="AD69" s="141"/>
      <c r="AE69" s="165"/>
      <c r="AF69" s="165"/>
      <c r="AG69" s="165"/>
      <c r="AH69" s="165"/>
      <c r="AI69" s="165"/>
      <c r="AJ69" s="165"/>
    </row>
    <row r="70" ht="15.75" spans="1:36">
      <c r="A70" s="173" t="s">
        <v>367</v>
      </c>
      <c r="B70" s="174" t="str">
        <f>G4</f>
        <v>PREFEITURA DO MUNICÍPIO DE OSVALDO CRUZ/SP</v>
      </c>
      <c r="C70" s="175" t="s">
        <v>10</v>
      </c>
      <c r="D70" s="175"/>
      <c r="E70" s="175"/>
      <c r="F70" s="176" t="s">
        <v>368</v>
      </c>
      <c r="G70" s="177"/>
      <c r="H70" s="177"/>
      <c r="I70" s="177"/>
      <c r="J70" s="177"/>
      <c r="K70" s="177"/>
      <c r="L70" s="188"/>
      <c r="M70" s="135"/>
      <c r="N70" s="156"/>
      <c r="O70" s="141"/>
      <c r="P70" s="125"/>
      <c r="Q70" s="125"/>
      <c r="R70" s="141"/>
      <c r="S70" s="141"/>
      <c r="T70" s="141"/>
      <c r="U70" s="141"/>
      <c r="V70" s="141"/>
      <c r="W70" s="141"/>
      <c r="X70" s="141"/>
      <c r="Y70" s="141"/>
      <c r="Z70" s="141"/>
      <c r="AA70" s="141"/>
      <c r="AB70" s="141"/>
      <c r="AC70" s="141"/>
      <c r="AD70" s="141"/>
      <c r="AE70" s="165"/>
      <c r="AF70" s="165"/>
      <c r="AG70" s="165"/>
      <c r="AH70" s="165"/>
      <c r="AI70" s="165"/>
      <c r="AJ70" s="165"/>
    </row>
    <row r="71" ht="15.95" customHeight="1" spans="1:36">
      <c r="A71" s="178"/>
      <c r="B71" s="179"/>
      <c r="C71" s="180"/>
      <c r="D71" s="180"/>
      <c r="E71" s="180"/>
      <c r="F71" s="178"/>
      <c r="G71" s="178"/>
      <c r="H71" s="178"/>
      <c r="M71" s="189"/>
      <c r="N71" s="156"/>
      <c r="O71" s="141"/>
      <c r="P71" s="125"/>
      <c r="Q71" s="125"/>
      <c r="R71" s="141"/>
      <c r="S71" s="141"/>
      <c r="T71" s="141"/>
      <c r="U71" s="141"/>
      <c r="V71" s="141"/>
      <c r="W71" s="141"/>
      <c r="X71" s="141"/>
      <c r="Y71" s="141"/>
      <c r="Z71" s="141"/>
      <c r="AA71" s="141"/>
      <c r="AB71" s="141"/>
      <c r="AC71" s="141"/>
      <c r="AD71" s="141"/>
      <c r="AE71" s="165"/>
      <c r="AF71" s="165"/>
      <c r="AG71" s="165"/>
      <c r="AH71" s="165"/>
      <c r="AI71" s="165"/>
      <c r="AJ71" s="165"/>
    </row>
    <row r="72" ht="15.95" customHeight="1" spans="1:36">
      <c r="A72" s="178"/>
      <c r="B72" s="179"/>
      <c r="C72" s="180"/>
      <c r="D72" s="180"/>
      <c r="E72" s="180"/>
      <c r="F72" s="178"/>
      <c r="G72" s="178"/>
      <c r="H72" s="178"/>
      <c r="M72" s="189"/>
      <c r="N72" s="156"/>
      <c r="O72" s="141"/>
      <c r="P72" s="125"/>
      <c r="Q72" s="125"/>
      <c r="R72" s="141"/>
      <c r="S72" s="141"/>
      <c r="T72" s="141"/>
      <c r="U72" s="141"/>
      <c r="V72" s="141"/>
      <c r="W72" s="141"/>
      <c r="X72" s="141"/>
      <c r="Y72" s="141"/>
      <c r="Z72" s="141"/>
      <c r="AA72" s="141"/>
      <c r="AB72" s="141"/>
      <c r="AC72" s="141"/>
      <c r="AD72" s="141"/>
      <c r="AE72" s="165"/>
      <c r="AF72" s="165"/>
      <c r="AG72" s="165"/>
      <c r="AH72" s="165"/>
      <c r="AI72" s="165"/>
      <c r="AJ72" s="165"/>
    </row>
    <row r="73" ht="15.95" customHeight="1" spans="1:36">
      <c r="A73" s="178"/>
      <c r="B73" s="178"/>
      <c r="C73" s="180"/>
      <c r="D73" s="180"/>
      <c r="E73" s="180"/>
      <c r="F73" s="178" t="s">
        <v>369</v>
      </c>
      <c r="G73" s="178"/>
      <c r="H73" s="181">
        <f ca="1">TODAY()</f>
        <v>46050</v>
      </c>
      <c r="M73" s="189"/>
      <c r="N73" s="156"/>
      <c r="O73" s="141"/>
      <c r="P73" s="125"/>
      <c r="Q73" s="125"/>
      <c r="R73" s="141"/>
      <c r="S73" s="141"/>
      <c r="T73" s="141"/>
      <c r="U73" s="141"/>
      <c r="V73" s="141"/>
      <c r="W73" s="141"/>
      <c r="X73" s="141"/>
      <c r="Y73" s="141"/>
      <c r="Z73" s="141"/>
      <c r="AA73" s="141"/>
      <c r="AB73" s="141"/>
      <c r="AC73" s="141"/>
      <c r="AD73" s="141"/>
      <c r="AE73" s="165"/>
      <c r="AF73" s="165"/>
      <c r="AG73" s="165"/>
      <c r="AH73" s="165"/>
      <c r="AI73" s="165"/>
      <c r="AJ73" s="165"/>
    </row>
    <row r="74" ht="15.95" customHeight="1" spans="1:36">
      <c r="A74" s="178"/>
      <c r="B74" s="178"/>
      <c r="C74" s="180"/>
      <c r="D74" s="180"/>
      <c r="E74" s="180"/>
      <c r="F74" s="178"/>
      <c r="G74" s="178"/>
      <c r="H74" s="178"/>
      <c r="M74" s="189"/>
      <c r="N74" s="156"/>
      <c r="O74" s="141"/>
      <c r="P74" s="125"/>
      <c r="Q74" s="125"/>
      <c r="R74" s="141"/>
      <c r="S74" s="141"/>
      <c r="T74" s="141"/>
      <c r="U74" s="141"/>
      <c r="V74" s="141"/>
      <c r="W74" s="141"/>
      <c r="X74" s="141"/>
      <c r="Y74" s="141"/>
      <c r="Z74" s="141"/>
      <c r="AA74" s="141"/>
      <c r="AB74" s="141"/>
      <c r="AC74" s="141"/>
      <c r="AD74" s="141"/>
      <c r="AE74" s="165"/>
      <c r="AF74" s="165"/>
      <c r="AG74" s="165"/>
      <c r="AH74" s="165"/>
      <c r="AI74" s="165"/>
      <c r="AJ74" s="165"/>
    </row>
    <row r="75" ht="15.95" customHeight="1" spans="1:36">
      <c r="A75" s="178"/>
      <c r="B75" s="178"/>
      <c r="C75" s="180"/>
      <c r="D75" s="180"/>
      <c r="E75" s="180"/>
      <c r="F75" s="178"/>
      <c r="G75" s="178"/>
      <c r="H75" s="178"/>
      <c r="M75" s="189"/>
      <c r="N75" s="156"/>
      <c r="O75" s="141"/>
      <c r="P75" s="125"/>
      <c r="Q75" s="125"/>
      <c r="R75" s="141"/>
      <c r="S75" s="141"/>
      <c r="T75" s="141"/>
      <c r="U75" s="141"/>
      <c r="V75" s="141"/>
      <c r="W75" s="141"/>
      <c r="X75" s="141"/>
      <c r="Y75" s="141"/>
      <c r="Z75" s="141"/>
      <c r="AA75" s="141"/>
      <c r="AB75" s="141"/>
      <c r="AC75" s="141"/>
      <c r="AD75" s="141"/>
      <c r="AE75" s="165"/>
      <c r="AF75" s="165"/>
      <c r="AG75" s="165"/>
      <c r="AH75" s="165"/>
      <c r="AI75" s="165"/>
      <c r="AJ75" s="165"/>
    </row>
    <row r="76" ht="15.95" customHeight="1" spans="1:36">
      <c r="A76" s="182" t="str">
        <f>$G$4</f>
        <v>PREFEITURA DO MUNICÍPIO DE OSVALDO CRUZ/SP</v>
      </c>
      <c r="B76" s="182"/>
      <c r="C76" s="180"/>
      <c r="D76" s="180"/>
      <c r="E76" s="180"/>
      <c r="F76" s="178"/>
      <c r="G76" s="178"/>
      <c r="H76" s="178"/>
      <c r="M76" s="189"/>
      <c r="N76" s="156"/>
      <c r="O76" s="141"/>
      <c r="P76" s="125"/>
      <c r="Q76" s="125"/>
      <c r="R76" s="141"/>
      <c r="S76" s="141"/>
      <c r="T76" s="141"/>
      <c r="U76" s="141"/>
      <c r="V76" s="141"/>
      <c r="W76" s="141"/>
      <c r="X76" s="141"/>
      <c r="Y76" s="141"/>
      <c r="Z76" s="141"/>
      <c r="AA76" s="141"/>
      <c r="AB76" s="141"/>
      <c r="AC76" s="141"/>
      <c r="AD76" s="141"/>
      <c r="AE76" s="165"/>
      <c r="AF76" s="165"/>
      <c r="AG76" s="165"/>
      <c r="AH76" s="165"/>
      <c r="AI76" s="165"/>
      <c r="AJ76" s="165"/>
    </row>
    <row r="77" ht="15.95" customHeight="1" spans="1:36">
      <c r="A77" s="182" t="str">
        <f>$G$6</f>
        <v>PREGÃO PRESENCIAL Nº 01/2026</v>
      </c>
      <c r="B77" s="183"/>
      <c r="C77" s="180"/>
      <c r="D77" s="180"/>
      <c r="E77" s="180"/>
      <c r="F77" s="178"/>
      <c r="G77" s="178"/>
      <c r="H77" s="178"/>
      <c r="M77" s="189"/>
      <c r="N77" s="156"/>
      <c r="O77" s="141"/>
      <c r="P77" s="125"/>
      <c r="Q77" s="125"/>
      <c r="R77" s="141"/>
      <c r="S77" s="141"/>
      <c r="T77" s="141"/>
      <c r="U77" s="141"/>
      <c r="V77" s="141"/>
      <c r="W77" s="141"/>
      <c r="X77" s="141"/>
      <c r="Y77" s="141"/>
      <c r="Z77" s="141"/>
      <c r="AA77" s="141"/>
      <c r="AB77" s="141"/>
      <c r="AC77" s="141"/>
      <c r="AD77" s="141"/>
      <c r="AE77" s="165"/>
      <c r="AF77" s="165"/>
      <c r="AG77" s="165"/>
      <c r="AH77" s="165"/>
      <c r="AI77" s="165"/>
      <c r="AJ77" s="165"/>
    </row>
    <row r="78" ht="15.95" customHeight="1" spans="1:36">
      <c r="A78" s="182" t="s">
        <v>370</v>
      </c>
      <c r="B78" s="184" t="str">
        <f>$B$6</f>
        <v>Nº 01/2026</v>
      </c>
      <c r="C78" s="180"/>
      <c r="D78" s="180"/>
      <c r="E78" s="180"/>
      <c r="F78" s="178"/>
      <c r="G78" s="178"/>
      <c r="H78" s="178"/>
      <c r="M78" s="189"/>
      <c r="N78" s="156"/>
      <c r="O78" s="141"/>
      <c r="P78" s="125"/>
      <c r="Q78" s="125"/>
      <c r="R78" s="141"/>
      <c r="S78" s="141"/>
      <c r="T78" s="141"/>
      <c r="U78" s="141"/>
      <c r="V78" s="141"/>
      <c r="W78" s="141"/>
      <c r="X78" s="141"/>
      <c r="Y78" s="141"/>
      <c r="Z78" s="141"/>
      <c r="AA78" s="141"/>
      <c r="AB78" s="141"/>
      <c r="AC78" s="141"/>
      <c r="AD78" s="141"/>
      <c r="AE78" s="165"/>
      <c r="AF78" s="165"/>
      <c r="AG78" s="165"/>
      <c r="AH78" s="165"/>
      <c r="AI78" s="165"/>
      <c r="AJ78" s="165"/>
    </row>
    <row r="79" ht="15.95" customHeight="1" spans="1:36">
      <c r="A79" s="182" t="s">
        <v>371</v>
      </c>
      <c r="B79" s="185">
        <f>$B$7</f>
        <v>46056</v>
      </c>
      <c r="C79" s="180"/>
      <c r="D79" s="180"/>
      <c r="E79" s="180"/>
      <c r="F79" s="178"/>
      <c r="G79" s="178"/>
      <c r="H79" s="178"/>
      <c r="M79" s="189"/>
      <c r="N79" s="156"/>
      <c r="O79" s="141"/>
      <c r="P79" s="125"/>
      <c r="Q79" s="125"/>
      <c r="R79" s="141"/>
      <c r="S79" s="141"/>
      <c r="T79" s="141"/>
      <c r="U79" s="141"/>
      <c r="V79" s="141"/>
      <c r="W79" s="141"/>
      <c r="X79" s="141"/>
      <c r="Y79" s="141"/>
      <c r="Z79" s="141"/>
      <c r="AA79" s="141"/>
      <c r="AB79" s="141"/>
      <c r="AC79" s="141"/>
      <c r="AD79" s="141"/>
      <c r="AE79" s="165"/>
      <c r="AF79" s="165"/>
      <c r="AG79" s="165"/>
      <c r="AH79" s="165"/>
      <c r="AI79" s="165"/>
      <c r="AJ79" s="165"/>
    </row>
    <row r="80" ht="15.95" customHeight="1" spans="1:36">
      <c r="A80" s="182" t="s">
        <v>372</v>
      </c>
      <c r="B80" s="186">
        <f>$B$8</f>
        <v>0.375</v>
      </c>
      <c r="C80" s="180"/>
      <c r="D80" s="180"/>
      <c r="E80" s="180"/>
      <c r="F80" s="178"/>
      <c r="G80" s="178"/>
      <c r="H80" s="178"/>
      <c r="M80" s="189"/>
      <c r="N80" s="156"/>
      <c r="O80" s="141"/>
      <c r="P80" s="125"/>
      <c r="Q80" s="125"/>
      <c r="R80" s="141"/>
      <c r="S80" s="141"/>
      <c r="T80" s="141"/>
      <c r="U80" s="141"/>
      <c r="V80" s="141"/>
      <c r="W80" s="141"/>
      <c r="X80" s="141"/>
      <c r="Y80" s="141"/>
      <c r="Z80" s="141"/>
      <c r="AA80" s="141"/>
      <c r="AB80" s="141"/>
      <c r="AC80" s="141"/>
      <c r="AD80" s="141"/>
      <c r="AE80" s="165"/>
      <c r="AF80" s="165"/>
      <c r="AG80" s="165"/>
      <c r="AH80" s="165"/>
      <c r="AI80" s="165"/>
      <c r="AJ80" s="165"/>
    </row>
    <row r="81" ht="15.95" customHeight="1" spans="1:36">
      <c r="A81" s="182" t="s">
        <v>373</v>
      </c>
      <c r="B81" s="182"/>
      <c r="C81" s="180"/>
      <c r="D81" s="180"/>
      <c r="E81" s="180"/>
      <c r="F81" s="178"/>
      <c r="G81" s="178"/>
      <c r="H81" s="178"/>
      <c r="M81" s="189"/>
      <c r="N81" s="156"/>
      <c r="O81" s="141"/>
      <c r="P81" s="125"/>
      <c r="Q81" s="125"/>
      <c r="R81" s="141"/>
      <c r="S81" s="141"/>
      <c r="T81" s="141"/>
      <c r="U81" s="141"/>
      <c r="V81" s="141"/>
      <c r="W81" s="141"/>
      <c r="X81" s="141"/>
      <c r="Y81" s="141"/>
      <c r="Z81" s="141"/>
      <c r="AA81" s="141"/>
      <c r="AB81" s="141"/>
      <c r="AC81" s="141"/>
      <c r="AD81" s="141"/>
      <c r="AE81" s="165"/>
      <c r="AF81" s="165"/>
      <c r="AG81" s="165"/>
      <c r="AH81" s="165"/>
      <c r="AI81" s="165"/>
      <c r="AJ81" s="165"/>
    </row>
    <row r="82" ht="15.95" customHeight="1" spans="1:36">
      <c r="A82" s="182"/>
      <c r="B82" s="182"/>
      <c r="C82" s="180"/>
      <c r="D82" s="180"/>
      <c r="E82" s="180"/>
      <c r="F82" s="178"/>
      <c r="G82" s="178"/>
      <c r="H82" s="178"/>
      <c r="M82" s="189"/>
      <c r="N82" s="156"/>
      <c r="O82" s="141"/>
      <c r="P82" s="125"/>
      <c r="Q82" s="125"/>
      <c r="R82" s="141"/>
      <c r="S82" s="141"/>
      <c r="T82" s="141"/>
      <c r="U82" s="141"/>
      <c r="V82" s="141"/>
      <c r="W82" s="141"/>
      <c r="X82" s="141"/>
      <c r="Y82" s="141"/>
      <c r="Z82" s="141"/>
      <c r="AA82" s="141"/>
      <c r="AB82" s="141"/>
      <c r="AC82" s="141"/>
      <c r="AD82" s="141"/>
      <c r="AE82" s="165"/>
      <c r="AF82" s="165"/>
      <c r="AG82" s="165"/>
      <c r="AH82" s="165"/>
      <c r="AI82" s="165"/>
      <c r="AJ82" s="165"/>
    </row>
    <row r="83" ht="15.95" customHeight="1" spans="1:36">
      <c r="A83" s="182"/>
      <c r="B83" s="182"/>
      <c r="C83" s="180"/>
      <c r="D83" s="180"/>
      <c r="E83" s="180"/>
      <c r="F83" s="178"/>
      <c r="G83" s="178"/>
      <c r="H83" s="178"/>
      <c r="M83" s="189"/>
      <c r="N83" s="156"/>
      <c r="O83" s="141"/>
      <c r="P83" s="125"/>
      <c r="Q83" s="125"/>
      <c r="R83" s="141"/>
      <c r="S83" s="141"/>
      <c r="T83" s="141"/>
      <c r="U83" s="141"/>
      <c r="V83" s="141"/>
      <c r="W83" s="141"/>
      <c r="X83" s="141"/>
      <c r="Y83" s="141"/>
      <c r="Z83" s="141"/>
      <c r="AA83" s="141"/>
      <c r="AB83" s="141"/>
      <c r="AC83" s="141"/>
      <c r="AD83" s="141"/>
      <c r="AE83" s="165"/>
      <c r="AF83" s="165"/>
      <c r="AG83" s="165"/>
      <c r="AH83" s="165"/>
      <c r="AI83" s="165"/>
      <c r="AJ83" s="165"/>
    </row>
    <row r="84" ht="15.95" customHeight="1" spans="1:36">
      <c r="A84" s="178"/>
      <c r="M84" s="189"/>
      <c r="N84" s="156"/>
      <c r="O84" s="141"/>
      <c r="P84" s="125"/>
      <c r="Q84" s="125"/>
      <c r="R84" s="141"/>
      <c r="S84" s="141"/>
      <c r="T84" s="141"/>
      <c r="U84" s="141"/>
      <c r="V84" s="141"/>
      <c r="W84" s="141"/>
      <c r="X84" s="141"/>
      <c r="Y84" s="141"/>
      <c r="Z84" s="141"/>
      <c r="AA84" s="141"/>
      <c r="AB84" s="141"/>
      <c r="AC84" s="141"/>
      <c r="AD84" s="141"/>
      <c r="AE84" s="165"/>
      <c r="AF84" s="165"/>
      <c r="AG84" s="165"/>
      <c r="AH84" s="165"/>
      <c r="AI84" s="165"/>
      <c r="AJ84" s="165"/>
    </row>
    <row r="85" ht="15.95" customHeight="1" spans="1:36">
      <c r="A85" s="178"/>
      <c r="B85" s="187" t="s">
        <v>374</v>
      </c>
      <c r="C85" s="187"/>
      <c r="D85" s="187"/>
      <c r="E85" s="187"/>
      <c r="F85" s="187"/>
      <c r="G85" s="187"/>
      <c r="H85" s="187"/>
      <c r="M85" s="189"/>
      <c r="N85" s="156"/>
      <c r="O85" s="141"/>
      <c r="P85" s="125"/>
      <c r="Q85" s="125"/>
      <c r="R85" s="141"/>
      <c r="S85" s="141"/>
      <c r="T85" s="141"/>
      <c r="U85" s="141"/>
      <c r="V85" s="141"/>
      <c r="W85" s="141"/>
      <c r="X85" s="141"/>
      <c r="Y85" s="141"/>
      <c r="Z85" s="141"/>
      <c r="AA85" s="141"/>
      <c r="AB85" s="141"/>
      <c r="AC85" s="141"/>
      <c r="AD85" s="141"/>
      <c r="AE85" s="165"/>
      <c r="AF85" s="165"/>
      <c r="AG85" s="165"/>
      <c r="AH85" s="165"/>
      <c r="AI85" s="165"/>
      <c r="AJ85" s="165"/>
    </row>
    <row r="86" ht="15.95" customHeight="1" spans="2:36">
      <c r="B86" s="187"/>
      <c r="C86" s="187"/>
      <c r="D86" s="187"/>
      <c r="E86" s="187"/>
      <c r="F86" s="187"/>
      <c r="G86" s="187"/>
      <c r="H86" s="187"/>
      <c r="M86" s="189"/>
      <c r="N86" s="156"/>
      <c r="O86" s="141"/>
      <c r="P86" s="125"/>
      <c r="Q86" s="125"/>
      <c r="R86" s="141"/>
      <c r="S86" s="141"/>
      <c r="T86" s="141"/>
      <c r="U86" s="141"/>
      <c r="V86" s="141"/>
      <c r="W86" s="141"/>
      <c r="X86" s="141"/>
      <c r="Y86" s="141"/>
      <c r="Z86" s="141"/>
      <c r="AA86" s="141"/>
      <c r="AB86" s="141"/>
      <c r="AC86" s="141"/>
      <c r="AD86" s="141"/>
      <c r="AE86" s="165"/>
      <c r="AF86" s="165"/>
      <c r="AG86" s="165"/>
      <c r="AH86" s="165"/>
      <c r="AI86" s="165"/>
      <c r="AJ86" s="165"/>
    </row>
    <row r="87" ht="15.95" customHeight="1" spans="2:36">
      <c r="B87" s="178"/>
      <c r="C87" s="178"/>
      <c r="D87" s="178"/>
      <c r="E87" s="178"/>
      <c r="F87" s="178"/>
      <c r="G87" s="178"/>
      <c r="H87" s="178"/>
      <c r="M87" s="189"/>
      <c r="N87" s="156"/>
      <c r="O87" s="141"/>
      <c r="P87" s="125"/>
      <c r="Q87" s="125"/>
      <c r="R87" s="141"/>
      <c r="S87" s="141"/>
      <c r="T87" s="141"/>
      <c r="U87" s="141"/>
      <c r="V87" s="141"/>
      <c r="W87" s="141"/>
      <c r="X87" s="141"/>
      <c r="Y87" s="141"/>
      <c r="Z87" s="141"/>
      <c r="AA87" s="141"/>
      <c r="AB87" s="141"/>
      <c r="AC87" s="141"/>
      <c r="AD87" s="141"/>
      <c r="AE87" s="165"/>
      <c r="AF87" s="165"/>
      <c r="AG87" s="165"/>
      <c r="AH87" s="165"/>
      <c r="AI87" s="165"/>
      <c r="AJ87" s="165"/>
    </row>
    <row r="88" ht="15.95" customHeight="1" spans="2:36">
      <c r="B88" s="178"/>
      <c r="C88" s="178"/>
      <c r="D88" s="178"/>
      <c r="E88" s="178"/>
      <c r="F88" s="178"/>
      <c r="G88" s="178"/>
      <c r="H88" s="178"/>
      <c r="M88" s="189"/>
      <c r="N88" s="156"/>
      <c r="O88" s="141"/>
      <c r="P88" s="125"/>
      <c r="Q88" s="125"/>
      <c r="R88" s="141"/>
      <c r="S88" s="141"/>
      <c r="T88" s="141"/>
      <c r="U88" s="141"/>
      <c r="V88" s="141"/>
      <c r="W88" s="141"/>
      <c r="X88" s="141"/>
      <c r="Y88" s="141"/>
      <c r="Z88" s="141"/>
      <c r="AA88" s="141"/>
      <c r="AB88" s="141"/>
      <c r="AC88" s="141"/>
      <c r="AD88" s="141"/>
      <c r="AE88" s="165"/>
      <c r="AF88" s="165"/>
      <c r="AG88" s="165"/>
      <c r="AH88" s="165"/>
      <c r="AI88" s="165"/>
      <c r="AJ88" s="165"/>
    </row>
    <row r="89" ht="15.95" customHeight="1" spans="2:36">
      <c r="B89" s="178"/>
      <c r="C89" s="178"/>
      <c r="D89" s="178"/>
      <c r="E89" s="178"/>
      <c r="F89" s="178"/>
      <c r="G89" s="178"/>
      <c r="H89" s="178"/>
      <c r="M89" s="189"/>
      <c r="N89" s="156"/>
      <c r="O89" s="141"/>
      <c r="P89" s="125"/>
      <c r="Q89" s="125"/>
      <c r="R89" s="141"/>
      <c r="S89" s="141"/>
      <c r="T89" s="141"/>
      <c r="U89" s="141"/>
      <c r="V89" s="141"/>
      <c r="W89" s="141"/>
      <c r="X89" s="141"/>
      <c r="Y89" s="141"/>
      <c r="Z89" s="141"/>
      <c r="AA89" s="141"/>
      <c r="AB89" s="141"/>
      <c r="AC89" s="141"/>
      <c r="AD89" s="141"/>
      <c r="AE89" s="165"/>
      <c r="AF89" s="165"/>
      <c r="AG89" s="165"/>
      <c r="AH89" s="165"/>
      <c r="AI89" s="165"/>
      <c r="AJ89" s="165"/>
    </row>
    <row r="90" ht="15.95" customHeight="1" spans="2:36">
      <c r="B90" s="178"/>
      <c r="C90" s="178"/>
      <c r="D90" s="178"/>
      <c r="E90" s="178"/>
      <c r="F90" s="178"/>
      <c r="G90" s="178"/>
      <c r="H90" s="178"/>
      <c r="M90" s="189"/>
      <c r="N90" s="156"/>
      <c r="O90" s="141"/>
      <c r="P90" s="125"/>
      <c r="Q90" s="125"/>
      <c r="R90" s="141"/>
      <c r="S90" s="141"/>
      <c r="T90" s="141"/>
      <c r="U90" s="141"/>
      <c r="V90" s="141"/>
      <c r="W90" s="141"/>
      <c r="X90" s="141"/>
      <c r="Y90" s="141"/>
      <c r="Z90" s="141"/>
      <c r="AA90" s="141"/>
      <c r="AB90" s="141"/>
      <c r="AC90" s="141"/>
      <c r="AD90" s="141"/>
      <c r="AE90" s="165"/>
      <c r="AF90" s="165"/>
      <c r="AG90" s="165"/>
      <c r="AH90" s="165"/>
      <c r="AI90" s="165"/>
      <c r="AJ90" s="165"/>
    </row>
    <row r="91" ht="15.95" customHeight="1" spans="2:36">
      <c r="B91" s="178"/>
      <c r="C91" s="178"/>
      <c r="D91" s="178"/>
      <c r="E91" s="178"/>
      <c r="F91" s="178"/>
      <c r="G91" s="178"/>
      <c r="H91" s="178"/>
      <c r="M91" s="189"/>
      <c r="N91" s="156"/>
      <c r="O91" s="141"/>
      <c r="P91" s="125"/>
      <c r="Q91" s="125"/>
      <c r="R91" s="141"/>
      <c r="S91" s="141"/>
      <c r="T91" s="141"/>
      <c r="U91" s="141"/>
      <c r="V91" s="141"/>
      <c r="W91" s="141"/>
      <c r="X91" s="141"/>
      <c r="Y91" s="141"/>
      <c r="Z91" s="141"/>
      <c r="AA91" s="141"/>
      <c r="AB91" s="141"/>
      <c r="AC91" s="141"/>
      <c r="AD91" s="141"/>
      <c r="AE91" s="165"/>
      <c r="AF91" s="165"/>
      <c r="AG91" s="165"/>
      <c r="AH91" s="165"/>
      <c r="AI91" s="165"/>
      <c r="AJ91" s="165"/>
    </row>
    <row r="92" ht="15.95" customHeight="1" spans="2:36">
      <c r="B92" s="178"/>
      <c r="C92" s="178"/>
      <c r="D92" s="178"/>
      <c r="E92" s="178"/>
      <c r="F92" s="178"/>
      <c r="G92" s="178"/>
      <c r="H92" s="178"/>
      <c r="M92" s="189"/>
      <c r="N92" s="156"/>
      <c r="O92" s="141"/>
      <c r="P92" s="125"/>
      <c r="Q92" s="125"/>
      <c r="R92" s="141"/>
      <c r="S92" s="141"/>
      <c r="T92" s="141"/>
      <c r="U92" s="141"/>
      <c r="V92" s="141"/>
      <c r="W92" s="141"/>
      <c r="X92" s="141"/>
      <c r="Y92" s="141"/>
      <c r="Z92" s="141"/>
      <c r="AA92" s="141"/>
      <c r="AB92" s="141"/>
      <c r="AC92" s="141"/>
      <c r="AD92" s="141"/>
      <c r="AE92" s="165"/>
      <c r="AF92" s="165"/>
      <c r="AG92" s="165"/>
      <c r="AH92" s="165"/>
      <c r="AI92" s="165"/>
      <c r="AJ92" s="165"/>
    </row>
    <row r="93" ht="15.95" customHeight="1" spans="2:36">
      <c r="B93" s="178"/>
      <c r="C93" s="178"/>
      <c r="D93" s="178"/>
      <c r="E93" s="178"/>
      <c r="F93" s="178"/>
      <c r="G93" s="178"/>
      <c r="H93" s="178"/>
      <c r="M93" s="189"/>
      <c r="N93" s="156"/>
      <c r="O93" s="141"/>
      <c r="P93" s="125"/>
      <c r="Q93" s="125"/>
      <c r="R93" s="141"/>
      <c r="S93" s="141"/>
      <c r="T93" s="141"/>
      <c r="U93" s="141"/>
      <c r="V93" s="141"/>
      <c r="W93" s="141"/>
      <c r="X93" s="141"/>
      <c r="Y93" s="141"/>
      <c r="Z93" s="141"/>
      <c r="AA93" s="141"/>
      <c r="AB93" s="141"/>
      <c r="AC93" s="141"/>
      <c r="AD93" s="141"/>
      <c r="AE93" s="165"/>
      <c r="AF93" s="165"/>
      <c r="AG93" s="165"/>
      <c r="AH93" s="165"/>
      <c r="AI93" s="165"/>
      <c r="AJ93" s="165"/>
    </row>
    <row r="94" ht="15.95" customHeight="1" spans="2:36">
      <c r="B94" s="178"/>
      <c r="C94" s="178"/>
      <c r="D94" s="178"/>
      <c r="E94" s="178"/>
      <c r="F94" s="178"/>
      <c r="G94" s="178"/>
      <c r="H94" s="178"/>
      <c r="M94" s="189"/>
      <c r="N94" s="156"/>
      <c r="O94" s="141"/>
      <c r="P94" s="125"/>
      <c r="Q94" s="125"/>
      <c r="R94" s="141"/>
      <c r="S94" s="141"/>
      <c r="T94" s="141"/>
      <c r="U94" s="141"/>
      <c r="V94" s="141"/>
      <c r="W94" s="141"/>
      <c r="X94" s="141"/>
      <c r="Y94" s="141"/>
      <c r="Z94" s="141"/>
      <c r="AA94" s="141"/>
      <c r="AB94" s="141"/>
      <c r="AC94" s="141"/>
      <c r="AD94" s="141"/>
      <c r="AE94" s="165"/>
      <c r="AF94" s="165"/>
      <c r="AG94" s="165"/>
      <c r="AH94" s="165"/>
      <c r="AI94" s="165"/>
      <c r="AJ94" s="165"/>
    </row>
    <row r="95" ht="15.95" customHeight="1" spans="2:36">
      <c r="B95" s="178"/>
      <c r="C95" s="178"/>
      <c r="D95" s="178"/>
      <c r="E95" s="178"/>
      <c r="F95" s="178"/>
      <c r="G95" s="178"/>
      <c r="H95" s="178"/>
      <c r="M95" s="189"/>
      <c r="N95" s="156"/>
      <c r="O95" s="141"/>
      <c r="P95" s="125"/>
      <c r="Q95" s="125"/>
      <c r="R95" s="141"/>
      <c r="S95" s="141"/>
      <c r="T95" s="141"/>
      <c r="U95" s="141"/>
      <c r="V95" s="141"/>
      <c r="W95" s="141"/>
      <c r="X95" s="141"/>
      <c r="Y95" s="141"/>
      <c r="Z95" s="141"/>
      <c r="AA95" s="141"/>
      <c r="AB95" s="141"/>
      <c r="AC95" s="141"/>
      <c r="AD95" s="141"/>
      <c r="AE95" s="165"/>
      <c r="AF95" s="165"/>
      <c r="AG95" s="165"/>
      <c r="AH95" s="165"/>
      <c r="AI95" s="165"/>
      <c r="AJ95" s="165"/>
    </row>
    <row r="96" ht="15.95" customHeight="1" spans="2:36">
      <c r="B96" s="178"/>
      <c r="C96" s="178"/>
      <c r="D96" s="178"/>
      <c r="E96" s="178"/>
      <c r="F96" s="178"/>
      <c r="G96" s="178"/>
      <c r="H96" s="178"/>
      <c r="M96" s="189"/>
      <c r="N96" s="156"/>
      <c r="O96" s="141"/>
      <c r="P96" s="125"/>
      <c r="Q96" s="125"/>
      <c r="R96" s="141"/>
      <c r="S96" s="141"/>
      <c r="T96" s="141"/>
      <c r="U96" s="141"/>
      <c r="V96" s="141"/>
      <c r="W96" s="141"/>
      <c r="X96" s="141"/>
      <c r="Y96" s="141"/>
      <c r="Z96" s="141"/>
      <c r="AA96" s="141"/>
      <c r="AB96" s="141"/>
      <c r="AC96" s="141"/>
      <c r="AD96" s="141"/>
      <c r="AE96" s="165"/>
      <c r="AF96" s="165"/>
      <c r="AG96" s="165"/>
      <c r="AH96" s="165"/>
      <c r="AI96" s="165"/>
      <c r="AJ96" s="165"/>
    </row>
    <row r="97" ht="15.95" customHeight="1" spans="2:36">
      <c r="B97" s="178"/>
      <c r="C97" s="178"/>
      <c r="D97" s="178"/>
      <c r="E97" s="178"/>
      <c r="F97" s="178"/>
      <c r="G97" s="178"/>
      <c r="H97" s="178"/>
      <c r="M97" s="189"/>
      <c r="N97" s="156"/>
      <c r="O97" s="141"/>
      <c r="P97" s="125"/>
      <c r="Q97" s="125"/>
      <c r="R97" s="141"/>
      <c r="S97" s="141"/>
      <c r="T97" s="141"/>
      <c r="U97" s="141"/>
      <c r="V97" s="141"/>
      <c r="W97" s="141"/>
      <c r="X97" s="141"/>
      <c r="Y97" s="141"/>
      <c r="Z97" s="141"/>
      <c r="AA97" s="141"/>
      <c r="AB97" s="141"/>
      <c r="AC97" s="141"/>
      <c r="AD97" s="141"/>
      <c r="AE97" s="165"/>
      <c r="AF97" s="165"/>
      <c r="AG97" s="165"/>
      <c r="AH97" s="165"/>
      <c r="AI97" s="165"/>
      <c r="AJ97" s="165"/>
    </row>
    <row r="98" ht="15.95" customHeight="1" spans="2:36">
      <c r="B98" s="178"/>
      <c r="C98" s="178"/>
      <c r="D98" s="178"/>
      <c r="E98" s="178"/>
      <c r="F98" s="178"/>
      <c r="G98" s="178"/>
      <c r="H98" s="178"/>
      <c r="M98" s="189"/>
      <c r="N98" s="156"/>
      <c r="O98" s="141"/>
      <c r="P98" s="125"/>
      <c r="Q98" s="125"/>
      <c r="R98" s="141"/>
      <c r="S98" s="141"/>
      <c r="T98" s="141"/>
      <c r="U98" s="141"/>
      <c r="V98" s="141"/>
      <c r="W98" s="141"/>
      <c r="X98" s="141"/>
      <c r="Y98" s="141"/>
      <c r="Z98" s="141"/>
      <c r="AA98" s="141"/>
      <c r="AB98" s="141"/>
      <c r="AC98" s="141"/>
      <c r="AD98" s="141"/>
      <c r="AE98" s="165"/>
      <c r="AF98" s="165"/>
      <c r="AG98" s="165"/>
      <c r="AH98" s="165"/>
      <c r="AI98" s="165"/>
      <c r="AJ98" s="165"/>
    </row>
    <row r="99" ht="15.95" customHeight="1" spans="2:36">
      <c r="B99" s="178"/>
      <c r="C99" s="178"/>
      <c r="D99" s="178"/>
      <c r="E99" s="178"/>
      <c r="F99" s="178"/>
      <c r="G99" s="178"/>
      <c r="H99" s="178"/>
      <c r="M99" s="189"/>
      <c r="N99" s="156"/>
      <c r="O99" s="141"/>
      <c r="P99" s="125"/>
      <c r="Q99" s="125"/>
      <c r="R99" s="141"/>
      <c r="S99" s="141"/>
      <c r="T99" s="141"/>
      <c r="U99" s="141"/>
      <c r="V99" s="141"/>
      <c r="W99" s="141"/>
      <c r="X99" s="141"/>
      <c r="Y99" s="141"/>
      <c r="Z99" s="141"/>
      <c r="AA99" s="141"/>
      <c r="AB99" s="141"/>
      <c r="AC99" s="141"/>
      <c r="AD99" s="141"/>
      <c r="AE99" s="165"/>
      <c r="AF99" s="165"/>
      <c r="AG99" s="165"/>
      <c r="AH99" s="165"/>
      <c r="AI99" s="165"/>
      <c r="AJ99" s="165"/>
    </row>
    <row r="100" ht="15.95" customHeight="1" spans="2:36">
      <c r="B100" s="178"/>
      <c r="C100" s="178"/>
      <c r="D100" s="178"/>
      <c r="E100" s="178"/>
      <c r="F100" s="178"/>
      <c r="G100" s="178"/>
      <c r="H100" s="178"/>
      <c r="M100" s="189"/>
      <c r="N100" s="156"/>
      <c r="O100" s="141"/>
      <c r="P100" s="125"/>
      <c r="Q100" s="125"/>
      <c r="R100" s="141"/>
      <c r="S100" s="141"/>
      <c r="T100" s="141"/>
      <c r="U100" s="141"/>
      <c r="V100" s="141"/>
      <c r="W100" s="141"/>
      <c r="X100" s="141"/>
      <c r="Y100" s="141"/>
      <c r="Z100" s="141"/>
      <c r="AA100" s="141"/>
      <c r="AB100" s="141"/>
      <c r="AC100" s="141"/>
      <c r="AD100" s="141"/>
      <c r="AF100" s="165"/>
      <c r="AG100" s="165"/>
      <c r="AH100" s="165"/>
      <c r="AI100" s="165"/>
      <c r="AJ100" s="165"/>
    </row>
    <row r="101" ht="15.95" customHeight="1" spans="2:36">
      <c r="B101" s="178"/>
      <c r="C101" s="178"/>
      <c r="D101" s="178"/>
      <c r="E101" s="178"/>
      <c r="F101" s="178"/>
      <c r="G101" s="178"/>
      <c r="H101" s="178"/>
      <c r="M101" s="189"/>
      <c r="N101" s="156"/>
      <c r="O101" s="141"/>
      <c r="P101" s="125"/>
      <c r="Q101" s="125"/>
      <c r="R101" s="141"/>
      <c r="S101" s="141"/>
      <c r="T101" s="141"/>
      <c r="U101" s="141"/>
      <c r="V101" s="141"/>
      <c r="W101" s="141"/>
      <c r="X101" s="141"/>
      <c r="Y101" s="141"/>
      <c r="Z101" s="141"/>
      <c r="AA101" s="141"/>
      <c r="AB101" s="141"/>
      <c r="AC101" s="141"/>
      <c r="AD101" s="141"/>
      <c r="AF101" s="165"/>
      <c r="AG101" s="165"/>
      <c r="AH101" s="165"/>
      <c r="AI101" s="165"/>
      <c r="AJ101" s="165"/>
    </row>
    <row r="102" ht="15.95" customHeight="1" spans="2:30">
      <c r="B102" s="178"/>
      <c r="C102" s="178"/>
      <c r="D102" s="178"/>
      <c r="E102" s="178"/>
      <c r="F102" s="178"/>
      <c r="G102" s="178"/>
      <c r="H102" s="178"/>
      <c r="O102" s="190"/>
      <c r="P102" s="191"/>
      <c r="Q102" s="191"/>
      <c r="R102" s="162"/>
      <c r="S102" s="162"/>
      <c r="T102" s="162"/>
      <c r="U102" s="162"/>
      <c r="V102" s="162"/>
      <c r="W102" s="162"/>
      <c r="X102" s="162"/>
      <c r="Y102" s="162"/>
      <c r="Z102" s="162"/>
      <c r="AA102" s="162"/>
      <c r="AB102" s="162"/>
      <c r="AC102" s="162"/>
      <c r="AD102" s="162"/>
    </row>
    <row r="103" ht="15.95" customHeight="1" spans="2:30">
      <c r="B103" s="178"/>
      <c r="C103" s="178"/>
      <c r="D103" s="178"/>
      <c r="E103" s="178"/>
      <c r="F103" s="178"/>
      <c r="G103" s="178"/>
      <c r="H103" s="178"/>
      <c r="O103" s="190"/>
      <c r="P103" s="191"/>
      <c r="Q103" s="191"/>
      <c r="R103" s="162"/>
      <c r="S103" s="162"/>
      <c r="T103" s="162"/>
      <c r="U103" s="162"/>
      <c r="V103" s="162"/>
      <c r="W103" s="162"/>
      <c r="X103" s="162"/>
      <c r="Y103" s="162"/>
      <c r="Z103" s="162"/>
      <c r="AA103" s="162"/>
      <c r="AB103" s="162"/>
      <c r="AC103" s="162"/>
      <c r="AD103" s="162"/>
    </row>
    <row r="104" ht="15.95" customHeight="1" spans="2:30">
      <c r="B104" s="178"/>
      <c r="C104" s="178"/>
      <c r="D104" s="178"/>
      <c r="E104" s="178"/>
      <c r="F104" s="178"/>
      <c r="G104" s="178"/>
      <c r="H104" s="178"/>
      <c r="O104" s="190"/>
      <c r="P104" s="191"/>
      <c r="Q104" s="191"/>
      <c r="R104" s="162"/>
      <c r="S104" s="162"/>
      <c r="T104" s="162"/>
      <c r="U104" s="162"/>
      <c r="V104" s="162"/>
      <c r="W104" s="162"/>
      <c r="X104" s="162"/>
      <c r="Y104" s="162"/>
      <c r="Z104" s="162"/>
      <c r="AA104" s="162"/>
      <c r="AB104" s="162"/>
      <c r="AC104" s="162"/>
      <c r="AD104" s="162"/>
    </row>
    <row r="105" ht="15.95" customHeight="1" spans="2:30">
      <c r="B105" s="178"/>
      <c r="C105" s="178"/>
      <c r="D105" s="178"/>
      <c r="E105" s="178"/>
      <c r="F105" s="178"/>
      <c r="G105" s="178"/>
      <c r="H105" s="178"/>
      <c r="O105" s="190"/>
      <c r="P105" s="191"/>
      <c r="Q105" s="191"/>
      <c r="R105" s="162"/>
      <c r="S105" s="162"/>
      <c r="T105" s="162"/>
      <c r="U105" s="162"/>
      <c r="V105" s="162"/>
      <c r="W105" s="162"/>
      <c r="X105" s="162"/>
      <c r="Y105" s="162"/>
      <c r="Z105" s="162"/>
      <c r="AA105" s="162"/>
      <c r="AB105" s="162"/>
      <c r="AC105" s="162"/>
      <c r="AD105" s="162"/>
    </row>
    <row r="106" ht="15.95" customHeight="1" spans="2:30">
      <c r="B106" s="178"/>
      <c r="C106" s="178"/>
      <c r="D106" s="178"/>
      <c r="E106" s="178"/>
      <c r="F106" s="178"/>
      <c r="G106" s="178"/>
      <c r="H106" s="178"/>
      <c r="O106" s="190"/>
      <c r="P106" s="191"/>
      <c r="Q106" s="191"/>
      <c r="R106" s="162"/>
      <c r="S106" s="162"/>
      <c r="T106" s="162"/>
      <c r="U106" s="162"/>
      <c r="V106" s="162"/>
      <c r="W106" s="162"/>
      <c r="X106" s="162"/>
      <c r="Y106" s="162"/>
      <c r="Z106" s="162"/>
      <c r="AA106" s="162"/>
      <c r="AB106" s="162"/>
      <c r="AC106" s="162"/>
      <c r="AD106" s="162"/>
    </row>
    <row r="107" ht="15.95" customHeight="1" spans="2:30">
      <c r="B107" s="178"/>
      <c r="C107" s="178"/>
      <c r="D107" s="178"/>
      <c r="E107" s="178"/>
      <c r="F107" s="178"/>
      <c r="G107" s="178"/>
      <c r="H107" s="178"/>
      <c r="O107" s="190"/>
      <c r="P107" s="191"/>
      <c r="Q107" s="191"/>
      <c r="R107" s="162"/>
      <c r="S107" s="162"/>
      <c r="T107" s="162"/>
      <c r="U107" s="162"/>
      <c r="V107" s="162"/>
      <c r="W107" s="162"/>
      <c r="X107" s="162"/>
      <c r="Y107" s="162"/>
      <c r="Z107" s="162"/>
      <c r="AA107" s="162"/>
      <c r="AB107" s="162"/>
      <c r="AC107" s="162"/>
      <c r="AD107" s="162"/>
    </row>
    <row r="108" ht="15.95" customHeight="1" spans="2:30">
      <c r="B108" s="178"/>
      <c r="C108" s="178"/>
      <c r="D108" s="178"/>
      <c r="E108" s="178"/>
      <c r="F108" s="178"/>
      <c r="G108" s="178"/>
      <c r="H108" s="178"/>
      <c r="O108" s="190"/>
      <c r="P108" s="191"/>
      <c r="Q108" s="191"/>
      <c r="R108" s="162"/>
      <c r="S108" s="162"/>
      <c r="T108" s="162"/>
      <c r="U108" s="162"/>
      <c r="V108" s="162"/>
      <c r="W108" s="162"/>
      <c r="X108" s="162"/>
      <c r="Y108" s="162"/>
      <c r="Z108" s="162"/>
      <c r="AA108" s="162"/>
      <c r="AB108" s="162"/>
      <c r="AC108" s="162"/>
      <c r="AD108" s="162"/>
    </row>
    <row r="109" ht="15.95" customHeight="1" spans="2:30">
      <c r="B109" s="178"/>
      <c r="C109" s="178"/>
      <c r="D109" s="178"/>
      <c r="E109" s="178"/>
      <c r="F109" s="178"/>
      <c r="G109" s="178"/>
      <c r="H109" s="178"/>
      <c r="O109" s="190"/>
      <c r="P109" s="191"/>
      <c r="Q109" s="191"/>
      <c r="R109" s="162"/>
      <c r="S109" s="162"/>
      <c r="T109" s="162"/>
      <c r="U109" s="162"/>
      <c r="V109" s="162"/>
      <c r="W109" s="162"/>
      <c r="X109" s="162"/>
      <c r="Y109" s="162"/>
      <c r="Z109" s="162"/>
      <c r="AA109" s="162"/>
      <c r="AB109" s="162"/>
      <c r="AC109" s="162"/>
      <c r="AD109" s="162"/>
    </row>
    <row r="110" ht="15.95" customHeight="1" spans="2:30">
      <c r="B110" s="178"/>
      <c r="C110" s="178"/>
      <c r="D110" s="178"/>
      <c r="E110" s="178"/>
      <c r="F110" s="178"/>
      <c r="G110" s="178"/>
      <c r="H110" s="178"/>
      <c r="O110" s="190"/>
      <c r="P110" s="191"/>
      <c r="Q110" s="191"/>
      <c r="R110" s="162"/>
      <c r="S110" s="162"/>
      <c r="T110" s="162"/>
      <c r="U110" s="162"/>
      <c r="V110" s="162"/>
      <c r="W110" s="162"/>
      <c r="X110" s="162"/>
      <c r="Y110" s="162"/>
      <c r="Z110" s="162"/>
      <c r="AA110" s="162"/>
      <c r="AB110" s="162"/>
      <c r="AC110" s="162"/>
      <c r="AD110" s="162"/>
    </row>
    <row r="111" ht="15.95" customHeight="1" spans="2:30">
      <c r="B111" s="178"/>
      <c r="C111" s="178"/>
      <c r="D111" s="178"/>
      <c r="E111" s="178"/>
      <c r="F111" s="178"/>
      <c r="G111" s="178"/>
      <c r="H111" s="178"/>
      <c r="O111" s="190"/>
      <c r="P111" s="191"/>
      <c r="Q111" s="191"/>
      <c r="R111" s="162"/>
      <c r="S111" s="162"/>
      <c r="T111" s="162"/>
      <c r="U111" s="162"/>
      <c r="V111" s="162"/>
      <c r="W111" s="162"/>
      <c r="X111" s="162"/>
      <c r="Y111" s="162"/>
      <c r="Z111" s="162"/>
      <c r="AA111" s="162"/>
      <c r="AB111" s="162"/>
      <c r="AC111" s="162"/>
      <c r="AD111" s="162"/>
    </row>
    <row r="112" ht="15.95" customHeight="1" spans="2:30">
      <c r="B112" s="178"/>
      <c r="C112" s="178"/>
      <c r="D112" s="178"/>
      <c r="E112" s="178"/>
      <c r="F112" s="178"/>
      <c r="G112" s="178"/>
      <c r="H112" s="178"/>
      <c r="O112" s="190"/>
      <c r="P112" s="191"/>
      <c r="Q112" s="191"/>
      <c r="R112" s="162"/>
      <c r="S112" s="162"/>
      <c r="T112" s="162"/>
      <c r="U112" s="162"/>
      <c r="V112" s="162"/>
      <c r="W112" s="162"/>
      <c r="X112" s="162"/>
      <c r="Y112" s="162"/>
      <c r="Z112" s="162"/>
      <c r="AA112" s="162"/>
      <c r="AB112" s="162"/>
      <c r="AC112" s="162"/>
      <c r="AD112" s="162"/>
    </row>
    <row r="113" ht="15.95" customHeight="1" spans="2:30">
      <c r="B113" s="178"/>
      <c r="C113" s="178"/>
      <c r="D113" s="178"/>
      <c r="E113" s="178"/>
      <c r="F113" s="178"/>
      <c r="G113" s="178"/>
      <c r="H113" s="178"/>
      <c r="O113" s="190"/>
      <c r="P113" s="191"/>
      <c r="Q113" s="191"/>
      <c r="R113" s="162"/>
      <c r="S113" s="162"/>
      <c r="T113" s="162"/>
      <c r="U113" s="162"/>
      <c r="V113" s="162"/>
      <c r="W113" s="162"/>
      <c r="X113" s="162"/>
      <c r="Y113" s="162"/>
      <c r="Z113" s="162"/>
      <c r="AA113" s="162"/>
      <c r="AB113" s="162"/>
      <c r="AC113" s="162"/>
      <c r="AD113" s="162"/>
    </row>
    <row r="114" ht="15.95" customHeight="1" spans="2:30">
      <c r="B114" s="178"/>
      <c r="C114" s="178"/>
      <c r="D114" s="178"/>
      <c r="E114" s="178"/>
      <c r="F114" s="178"/>
      <c r="G114" s="178"/>
      <c r="H114" s="178"/>
      <c r="O114" s="190"/>
      <c r="P114" s="191"/>
      <c r="Q114" s="191"/>
      <c r="R114" s="162"/>
      <c r="S114" s="162"/>
      <c r="T114" s="162"/>
      <c r="U114" s="162"/>
      <c r="V114" s="162"/>
      <c r="W114" s="162"/>
      <c r="X114" s="162"/>
      <c r="Y114" s="162"/>
      <c r="Z114" s="162"/>
      <c r="AA114" s="162"/>
      <c r="AB114" s="162"/>
      <c r="AC114" s="162"/>
      <c r="AD114" s="162"/>
    </row>
    <row r="115" ht="15.95" customHeight="1" spans="2:30">
      <c r="B115" s="178"/>
      <c r="C115" s="178"/>
      <c r="D115" s="178"/>
      <c r="E115" s="178"/>
      <c r="F115" s="178"/>
      <c r="G115" s="178"/>
      <c r="H115" s="178"/>
      <c r="O115" s="190"/>
      <c r="P115" s="191"/>
      <c r="Q115" s="191"/>
      <c r="R115" s="162"/>
      <c r="S115" s="162"/>
      <c r="T115" s="162"/>
      <c r="U115" s="162"/>
      <c r="V115" s="162"/>
      <c r="W115" s="162"/>
      <c r="X115" s="162"/>
      <c r="Y115" s="162"/>
      <c r="Z115" s="162"/>
      <c r="AA115" s="162"/>
      <c r="AB115" s="162"/>
      <c r="AC115" s="162"/>
      <c r="AD115" s="162"/>
    </row>
    <row r="116" ht="15.95" customHeight="1" spans="2:30">
      <c r="B116" s="178"/>
      <c r="C116" s="178"/>
      <c r="D116" s="178"/>
      <c r="E116" s="178"/>
      <c r="F116" s="178"/>
      <c r="G116" s="178"/>
      <c r="H116" s="178"/>
      <c r="O116" s="190"/>
      <c r="P116" s="191"/>
      <c r="Q116" s="191"/>
      <c r="R116" s="162"/>
      <c r="S116" s="162"/>
      <c r="T116" s="162"/>
      <c r="U116" s="162"/>
      <c r="V116" s="162"/>
      <c r="W116" s="162"/>
      <c r="X116" s="162"/>
      <c r="Y116" s="162"/>
      <c r="Z116" s="162"/>
      <c r="AA116" s="162"/>
      <c r="AB116" s="162"/>
      <c r="AC116" s="162"/>
      <c r="AD116" s="162"/>
    </row>
    <row r="117" ht="15.95" customHeight="1" spans="2:30">
      <c r="B117" s="178"/>
      <c r="C117" s="178"/>
      <c r="D117" s="178"/>
      <c r="E117" s="178"/>
      <c r="F117" s="178"/>
      <c r="G117" s="178"/>
      <c r="H117" s="178"/>
      <c r="O117" s="190"/>
      <c r="P117" s="191"/>
      <c r="Q117" s="191"/>
      <c r="R117" s="162"/>
      <c r="S117" s="162"/>
      <c r="T117" s="162"/>
      <c r="U117" s="162"/>
      <c r="V117" s="162"/>
      <c r="W117" s="162"/>
      <c r="X117" s="162"/>
      <c r="Y117" s="162"/>
      <c r="Z117" s="162"/>
      <c r="AA117" s="162"/>
      <c r="AB117" s="162"/>
      <c r="AC117" s="162"/>
      <c r="AD117" s="162"/>
    </row>
    <row r="118" ht="15.95" customHeight="1" spans="2:30">
      <c r="B118" s="178"/>
      <c r="C118" s="178"/>
      <c r="D118" s="178"/>
      <c r="E118" s="178"/>
      <c r="F118" s="178"/>
      <c r="G118" s="178"/>
      <c r="H118" s="178"/>
      <c r="O118" s="190"/>
      <c r="P118" s="191"/>
      <c r="Q118" s="191"/>
      <c r="R118" s="162"/>
      <c r="S118" s="162"/>
      <c r="T118" s="162"/>
      <c r="U118" s="162"/>
      <c r="V118" s="162"/>
      <c r="W118" s="162"/>
      <c r="X118" s="162"/>
      <c r="Y118" s="162"/>
      <c r="Z118" s="162"/>
      <c r="AA118" s="162"/>
      <c r="AB118" s="162"/>
      <c r="AC118" s="162"/>
      <c r="AD118" s="162"/>
    </row>
    <row r="119" ht="15.95" customHeight="1" spans="2:30">
      <c r="B119" s="178"/>
      <c r="C119" s="178"/>
      <c r="D119" s="178"/>
      <c r="E119" s="178"/>
      <c r="F119" s="178"/>
      <c r="G119" s="178"/>
      <c r="H119" s="178"/>
      <c r="O119" s="190"/>
      <c r="P119" s="191"/>
      <c r="Q119" s="191"/>
      <c r="R119" s="162"/>
      <c r="S119" s="162"/>
      <c r="T119" s="162"/>
      <c r="U119" s="162"/>
      <c r="V119" s="162"/>
      <c r="W119" s="162"/>
      <c r="X119" s="162"/>
      <c r="Y119" s="162"/>
      <c r="Z119" s="162"/>
      <c r="AA119" s="162"/>
      <c r="AB119" s="162"/>
      <c r="AC119" s="162"/>
      <c r="AD119" s="162"/>
    </row>
    <row r="120" ht="15.95" customHeight="1" spans="2:30">
      <c r="B120" s="178"/>
      <c r="C120" s="178"/>
      <c r="D120" s="178"/>
      <c r="E120" s="178"/>
      <c r="F120" s="178"/>
      <c r="G120" s="178"/>
      <c r="H120" s="178"/>
      <c r="O120" s="190"/>
      <c r="P120" s="191"/>
      <c r="Q120" s="191"/>
      <c r="R120" s="162"/>
      <c r="S120" s="162"/>
      <c r="T120" s="162"/>
      <c r="U120" s="162"/>
      <c r="V120" s="162"/>
      <c r="W120" s="162"/>
      <c r="X120" s="162"/>
      <c r="Y120" s="162"/>
      <c r="Z120" s="162"/>
      <c r="AA120" s="162"/>
      <c r="AB120" s="162"/>
      <c r="AC120" s="162"/>
      <c r="AD120" s="162"/>
    </row>
    <row r="121" ht="15.95" customHeight="1" spans="2:30">
      <c r="B121" s="178"/>
      <c r="C121" s="178"/>
      <c r="D121" s="178"/>
      <c r="E121" s="178"/>
      <c r="F121" s="178"/>
      <c r="G121" s="178"/>
      <c r="H121" s="178"/>
      <c r="O121" s="190"/>
      <c r="P121" s="191"/>
      <c r="Q121" s="191"/>
      <c r="R121" s="162"/>
      <c r="S121" s="162"/>
      <c r="T121" s="162"/>
      <c r="U121" s="162"/>
      <c r="V121" s="162"/>
      <c r="W121" s="162"/>
      <c r="X121" s="162"/>
      <c r="Y121" s="162"/>
      <c r="Z121" s="162"/>
      <c r="AA121" s="162"/>
      <c r="AB121" s="162"/>
      <c r="AC121" s="162"/>
      <c r="AD121" s="162"/>
    </row>
    <row r="122" ht="15.95" customHeight="1" spans="2:30">
      <c r="B122" s="178"/>
      <c r="C122" s="178"/>
      <c r="D122" s="178"/>
      <c r="E122" s="178"/>
      <c r="F122" s="178"/>
      <c r="G122" s="178"/>
      <c r="H122" s="178"/>
      <c r="O122" s="190"/>
      <c r="P122" s="191"/>
      <c r="Q122" s="191"/>
      <c r="R122" s="162"/>
      <c r="S122" s="162"/>
      <c r="T122" s="162"/>
      <c r="U122" s="162"/>
      <c r="V122" s="162"/>
      <c r="W122" s="162"/>
      <c r="X122" s="162"/>
      <c r="Y122" s="162"/>
      <c r="Z122" s="162"/>
      <c r="AA122" s="162"/>
      <c r="AB122" s="162"/>
      <c r="AC122" s="162"/>
      <c r="AD122" s="162"/>
    </row>
    <row r="123" ht="15.95" customHeight="1" spans="2:30">
      <c r="B123" s="178"/>
      <c r="C123" s="178"/>
      <c r="D123" s="178"/>
      <c r="E123" s="178"/>
      <c r="F123" s="178"/>
      <c r="G123" s="178"/>
      <c r="H123" s="178"/>
      <c r="O123" s="190"/>
      <c r="P123" s="191"/>
      <c r="Q123" s="191"/>
      <c r="R123" s="162"/>
      <c r="S123" s="162"/>
      <c r="T123" s="162"/>
      <c r="U123" s="162"/>
      <c r="V123" s="162"/>
      <c r="W123" s="162"/>
      <c r="X123" s="162"/>
      <c r="Y123" s="162"/>
      <c r="Z123" s="162"/>
      <c r="AA123" s="162"/>
      <c r="AB123" s="162"/>
      <c r="AC123" s="162"/>
      <c r="AD123" s="162"/>
    </row>
    <row r="124" ht="15.95" customHeight="1" spans="2:30">
      <c r="B124" s="178"/>
      <c r="C124" s="178"/>
      <c r="D124" s="178"/>
      <c r="E124" s="178"/>
      <c r="F124" s="178"/>
      <c r="G124" s="178"/>
      <c r="H124" s="178"/>
      <c r="O124" s="190"/>
      <c r="P124" s="191"/>
      <c r="Q124" s="191"/>
      <c r="R124" s="162"/>
      <c r="S124" s="162"/>
      <c r="T124" s="162"/>
      <c r="U124" s="162"/>
      <c r="V124" s="162"/>
      <c r="W124" s="162"/>
      <c r="X124" s="162"/>
      <c r="Y124" s="162"/>
      <c r="Z124" s="162"/>
      <c r="AA124" s="162"/>
      <c r="AB124" s="162"/>
      <c r="AC124" s="162"/>
      <c r="AD124" s="162"/>
    </row>
    <row r="125" ht="15.95" customHeight="1" spans="2:30">
      <c r="B125" s="178"/>
      <c r="C125" s="178"/>
      <c r="D125" s="178"/>
      <c r="E125" s="178"/>
      <c r="F125" s="178"/>
      <c r="G125" s="178"/>
      <c r="H125" s="178"/>
      <c r="O125" s="190"/>
      <c r="P125" s="191"/>
      <c r="Q125" s="191"/>
      <c r="R125" s="162"/>
      <c r="S125" s="162"/>
      <c r="T125" s="162"/>
      <c r="U125" s="162"/>
      <c r="V125" s="162"/>
      <c r="W125" s="162"/>
      <c r="X125" s="162"/>
      <c r="Y125" s="162"/>
      <c r="Z125" s="162"/>
      <c r="AA125" s="162"/>
      <c r="AB125" s="162"/>
      <c r="AC125" s="162"/>
      <c r="AD125" s="162"/>
    </row>
    <row r="126" ht="15.95" customHeight="1" spans="2:30">
      <c r="B126" s="178"/>
      <c r="C126" s="178"/>
      <c r="D126" s="178"/>
      <c r="E126" s="178"/>
      <c r="F126" s="178"/>
      <c r="G126" s="178"/>
      <c r="H126" s="178"/>
      <c r="O126" s="190"/>
      <c r="P126" s="191"/>
      <c r="Q126" s="191"/>
      <c r="R126" s="162"/>
      <c r="S126" s="162"/>
      <c r="T126" s="162"/>
      <c r="U126" s="162"/>
      <c r="V126" s="162"/>
      <c r="W126" s="162"/>
      <c r="X126" s="162"/>
      <c r="Y126" s="162"/>
      <c r="Z126" s="162"/>
      <c r="AA126" s="162"/>
      <c r="AB126" s="162"/>
      <c r="AC126" s="162"/>
      <c r="AD126" s="162"/>
    </row>
    <row r="127" ht="15.95" customHeight="1" spans="2:30">
      <c r="B127" s="178"/>
      <c r="C127" s="178"/>
      <c r="D127" s="178"/>
      <c r="E127" s="178"/>
      <c r="F127" s="178"/>
      <c r="G127" s="178"/>
      <c r="H127" s="178"/>
      <c r="O127" s="190"/>
      <c r="P127" s="191"/>
      <c r="Q127" s="191"/>
      <c r="R127" s="162"/>
      <c r="S127" s="162"/>
      <c r="T127" s="162"/>
      <c r="U127" s="162"/>
      <c r="V127" s="162"/>
      <c r="W127" s="162"/>
      <c r="X127" s="162"/>
      <c r="Y127" s="162"/>
      <c r="Z127" s="162"/>
      <c r="AA127" s="162"/>
      <c r="AB127" s="162"/>
      <c r="AC127" s="162"/>
      <c r="AD127" s="162"/>
    </row>
    <row r="128" ht="15.95" customHeight="1" spans="2:30">
      <c r="B128" s="178"/>
      <c r="C128" s="178"/>
      <c r="D128" s="178"/>
      <c r="E128" s="178"/>
      <c r="F128" s="178"/>
      <c r="G128" s="178"/>
      <c r="H128" s="178"/>
      <c r="O128" s="190"/>
      <c r="P128" s="191"/>
      <c r="Q128" s="191"/>
      <c r="R128" s="162"/>
      <c r="S128" s="162"/>
      <c r="T128" s="162"/>
      <c r="U128" s="162"/>
      <c r="V128" s="162"/>
      <c r="W128" s="162"/>
      <c r="X128" s="162"/>
      <c r="Y128" s="162"/>
      <c r="Z128" s="162"/>
      <c r="AA128" s="162"/>
      <c r="AB128" s="162"/>
      <c r="AC128" s="162"/>
      <c r="AD128" s="162"/>
    </row>
    <row r="129" ht="15.95" customHeight="1" spans="2:30">
      <c r="B129" s="178"/>
      <c r="C129" s="178"/>
      <c r="D129" s="178"/>
      <c r="E129" s="178"/>
      <c r="F129" s="178"/>
      <c r="G129" s="178"/>
      <c r="H129" s="178"/>
      <c r="O129" s="190"/>
      <c r="P129" s="191"/>
      <c r="Q129" s="191"/>
      <c r="R129" s="162"/>
      <c r="S129" s="162"/>
      <c r="T129" s="162"/>
      <c r="U129" s="162"/>
      <c r="V129" s="162"/>
      <c r="W129" s="162"/>
      <c r="X129" s="162"/>
      <c r="Y129" s="162"/>
      <c r="Z129" s="162"/>
      <c r="AA129" s="162"/>
      <c r="AB129" s="162"/>
      <c r="AC129" s="162"/>
      <c r="AD129" s="162"/>
    </row>
    <row r="130" ht="15.95" customHeight="1" spans="2:30">
      <c r="B130" s="178"/>
      <c r="C130" s="178"/>
      <c r="D130" s="178"/>
      <c r="E130" s="178"/>
      <c r="F130" s="178"/>
      <c r="G130" s="178"/>
      <c r="H130" s="178"/>
      <c r="O130" s="190"/>
      <c r="P130" s="191"/>
      <c r="Q130" s="191"/>
      <c r="R130" s="162"/>
      <c r="S130" s="162"/>
      <c r="T130" s="162"/>
      <c r="U130" s="162"/>
      <c r="V130" s="162"/>
      <c r="W130" s="162"/>
      <c r="X130" s="162"/>
      <c r="Y130" s="162"/>
      <c r="Z130" s="162"/>
      <c r="AA130" s="162"/>
      <c r="AB130" s="162"/>
      <c r="AC130" s="162"/>
      <c r="AD130" s="162"/>
    </row>
    <row r="131" ht="15.95" customHeight="1" spans="2:30">
      <c r="B131" s="178"/>
      <c r="C131" s="178"/>
      <c r="D131" s="178"/>
      <c r="E131" s="178"/>
      <c r="F131" s="178"/>
      <c r="G131" s="178"/>
      <c r="H131" s="178"/>
      <c r="O131" s="190"/>
      <c r="P131" s="191"/>
      <c r="Q131" s="191"/>
      <c r="R131" s="162"/>
      <c r="S131" s="162"/>
      <c r="T131" s="162"/>
      <c r="U131" s="162"/>
      <c r="V131" s="162"/>
      <c r="W131" s="162"/>
      <c r="X131" s="162"/>
      <c r="Y131" s="162"/>
      <c r="Z131" s="162"/>
      <c r="AA131" s="162"/>
      <c r="AB131" s="162"/>
      <c r="AC131" s="162"/>
      <c r="AD131" s="162"/>
    </row>
    <row r="132" ht="15.95" customHeight="1" spans="2:30">
      <c r="B132" s="178"/>
      <c r="C132" s="178"/>
      <c r="D132" s="178"/>
      <c r="E132" s="178"/>
      <c r="F132" s="178"/>
      <c r="G132" s="178"/>
      <c r="H132" s="178"/>
      <c r="O132" s="190"/>
      <c r="P132" s="191"/>
      <c r="Q132" s="191"/>
      <c r="R132" s="162"/>
      <c r="S132" s="162"/>
      <c r="T132" s="162"/>
      <c r="U132" s="162"/>
      <c r="V132" s="162"/>
      <c r="W132" s="162"/>
      <c r="X132" s="162"/>
      <c r="Y132" s="162"/>
      <c r="Z132" s="162"/>
      <c r="AA132" s="162"/>
      <c r="AB132" s="162"/>
      <c r="AC132" s="162"/>
      <c r="AD132" s="162"/>
    </row>
    <row r="133" ht="15.95" customHeight="1" spans="2:30">
      <c r="B133" s="178"/>
      <c r="C133" s="178"/>
      <c r="D133" s="178"/>
      <c r="E133" s="178"/>
      <c r="F133" s="178"/>
      <c r="G133" s="178"/>
      <c r="H133" s="178"/>
      <c r="O133" s="190"/>
      <c r="P133" s="191"/>
      <c r="Q133" s="191"/>
      <c r="R133" s="162"/>
      <c r="S133" s="162"/>
      <c r="T133" s="162"/>
      <c r="U133" s="162"/>
      <c r="V133" s="162"/>
      <c r="W133" s="162"/>
      <c r="X133" s="162"/>
      <c r="Y133" s="162"/>
      <c r="Z133" s="162"/>
      <c r="AA133" s="162"/>
      <c r="AB133" s="162"/>
      <c r="AC133" s="162"/>
      <c r="AD133" s="162"/>
    </row>
    <row r="134" ht="15.95" customHeight="1" spans="2:30">
      <c r="B134" s="178"/>
      <c r="C134" s="178"/>
      <c r="D134" s="178"/>
      <c r="E134" s="178"/>
      <c r="F134" s="178"/>
      <c r="G134" s="178"/>
      <c r="H134" s="178"/>
      <c r="O134" s="190"/>
      <c r="P134" s="191"/>
      <c r="Q134" s="191"/>
      <c r="R134" s="162"/>
      <c r="S134" s="162"/>
      <c r="T134" s="162"/>
      <c r="U134" s="162"/>
      <c r="V134" s="162"/>
      <c r="W134" s="162"/>
      <c r="X134" s="162"/>
      <c r="Y134" s="162"/>
      <c r="Z134" s="162"/>
      <c r="AA134" s="162"/>
      <c r="AB134" s="162"/>
      <c r="AC134" s="162"/>
      <c r="AD134" s="162"/>
    </row>
    <row r="135" ht="15.95" customHeight="1" spans="2:30">
      <c r="B135" s="178"/>
      <c r="C135" s="178"/>
      <c r="D135" s="178"/>
      <c r="E135" s="178"/>
      <c r="F135" s="178"/>
      <c r="G135" s="178"/>
      <c r="H135" s="178"/>
      <c r="O135" s="190"/>
      <c r="P135" s="191"/>
      <c r="Q135" s="191"/>
      <c r="R135" s="162"/>
      <c r="S135" s="162"/>
      <c r="T135" s="162"/>
      <c r="U135" s="162"/>
      <c r="V135" s="162"/>
      <c r="W135" s="162"/>
      <c r="X135" s="162"/>
      <c r="Y135" s="162"/>
      <c r="Z135" s="162"/>
      <c r="AA135" s="162"/>
      <c r="AB135" s="162"/>
      <c r="AC135" s="162"/>
      <c r="AD135" s="162"/>
    </row>
    <row r="136" ht="15.95" customHeight="1" spans="2:30">
      <c r="B136" s="178"/>
      <c r="C136" s="178"/>
      <c r="D136" s="178"/>
      <c r="E136" s="178"/>
      <c r="F136" s="178"/>
      <c r="G136" s="178"/>
      <c r="H136" s="178"/>
      <c r="O136" s="190"/>
      <c r="P136" s="191"/>
      <c r="Q136" s="191"/>
      <c r="R136" s="162"/>
      <c r="S136" s="162"/>
      <c r="T136" s="162"/>
      <c r="U136" s="162"/>
      <c r="V136" s="162"/>
      <c r="W136" s="162"/>
      <c r="X136" s="162"/>
      <c r="Y136" s="162"/>
      <c r="Z136" s="162"/>
      <c r="AA136" s="162"/>
      <c r="AB136" s="162"/>
      <c r="AC136" s="162"/>
      <c r="AD136" s="162"/>
    </row>
    <row r="137" ht="24" customHeight="1" spans="2:30">
      <c r="B137" s="178"/>
      <c r="C137" s="178"/>
      <c r="D137" s="178"/>
      <c r="E137" s="178"/>
      <c r="F137" s="178"/>
      <c r="G137" s="178"/>
      <c r="H137" s="178"/>
      <c r="O137" s="190"/>
      <c r="P137" s="191"/>
      <c r="Q137" s="191"/>
      <c r="R137" s="162"/>
      <c r="S137" s="162"/>
      <c r="T137" s="162"/>
      <c r="U137" s="162"/>
      <c r="V137" s="162"/>
      <c r="W137" s="162"/>
      <c r="X137" s="162"/>
      <c r="Y137" s="162"/>
      <c r="Z137" s="162"/>
      <c r="AA137" s="162"/>
      <c r="AB137" s="162"/>
      <c r="AC137" s="162"/>
      <c r="AD137" s="162"/>
    </row>
    <row r="138" ht="15.95" customHeight="1" spans="2:30">
      <c r="B138" s="178"/>
      <c r="C138" s="178"/>
      <c r="D138" s="178"/>
      <c r="E138" s="178"/>
      <c r="F138" s="178"/>
      <c r="G138" s="178"/>
      <c r="H138" s="178"/>
      <c r="O138" s="190"/>
      <c r="P138" s="191"/>
      <c r="Q138" s="191"/>
      <c r="R138" s="162"/>
      <c r="S138" s="162"/>
      <c r="T138" s="162"/>
      <c r="U138" s="162"/>
      <c r="V138" s="162"/>
      <c r="W138" s="162"/>
      <c r="X138" s="162"/>
      <c r="Y138" s="162"/>
      <c r="Z138" s="162"/>
      <c r="AA138" s="162"/>
      <c r="AB138" s="162"/>
      <c r="AC138" s="162"/>
      <c r="AD138" s="162"/>
    </row>
    <row r="139" ht="15.95" customHeight="1" spans="2:30">
      <c r="B139" s="178"/>
      <c r="C139" s="178"/>
      <c r="D139" s="178"/>
      <c r="E139" s="178"/>
      <c r="F139" s="178"/>
      <c r="G139" s="178"/>
      <c r="H139" s="178"/>
      <c r="O139" s="190"/>
      <c r="P139" s="191"/>
      <c r="Q139" s="191"/>
      <c r="R139" s="162"/>
      <c r="S139" s="162"/>
      <c r="T139" s="162"/>
      <c r="U139" s="162"/>
      <c r="V139" s="162"/>
      <c r="W139" s="162"/>
      <c r="X139" s="162"/>
      <c r="Y139" s="162"/>
      <c r="Z139" s="162"/>
      <c r="AA139" s="162"/>
      <c r="AB139" s="162"/>
      <c r="AC139" s="162"/>
      <c r="AD139" s="162"/>
    </row>
    <row r="140" ht="15.95" customHeight="1" spans="2:30">
      <c r="B140" s="178"/>
      <c r="C140" s="178"/>
      <c r="D140" s="178"/>
      <c r="E140" s="178"/>
      <c r="F140" s="178"/>
      <c r="G140" s="178"/>
      <c r="H140" s="178"/>
      <c r="O140" s="190"/>
      <c r="P140" s="191"/>
      <c r="Q140" s="191"/>
      <c r="R140" s="162"/>
      <c r="S140" s="162"/>
      <c r="T140" s="162"/>
      <c r="U140" s="162"/>
      <c r="V140" s="162"/>
      <c r="W140" s="162"/>
      <c r="X140" s="162"/>
      <c r="Y140" s="162"/>
      <c r="Z140" s="162"/>
      <c r="AA140" s="162"/>
      <c r="AB140" s="162"/>
      <c r="AC140" s="162"/>
      <c r="AD140" s="162"/>
    </row>
    <row r="141" ht="15.95" customHeight="1" spans="15:30">
      <c r="O141" s="190"/>
      <c r="P141" s="191"/>
      <c r="Q141" s="191"/>
      <c r="R141" s="162"/>
      <c r="S141" s="162"/>
      <c r="T141" s="162"/>
      <c r="U141" s="162"/>
      <c r="V141" s="162"/>
      <c r="W141" s="162"/>
      <c r="X141" s="162"/>
      <c r="Y141" s="162"/>
      <c r="Z141" s="162"/>
      <c r="AA141" s="162"/>
      <c r="AB141" s="162"/>
      <c r="AC141" s="162"/>
      <c r="AD141" s="162"/>
    </row>
    <row r="142" ht="15.95" customHeight="1" spans="2:30">
      <c r="B142" s="192" t="str">
        <f>IF($I$49="SIM","RECONHECERFIRMA",VLOOKUP($G$5,'PROCV DADOS REPRESENTATES'!$A$1:$B$272,2,0))</f>
        <v>DROGAFONTE LTDA
CNPJ: 08.778.201/0001-26
WELLINGTON AMARO DA SILVA
RG nº 29.776.074-9 SSP/SP
CPF nº 259.876.858-26
REPRESENTANTE LEGAL</v>
      </c>
      <c r="C142" s="192"/>
      <c r="D142" s="192"/>
      <c r="E142" s="192"/>
      <c r="F142" s="192"/>
      <c r="G142" s="192"/>
      <c r="H142" s="193"/>
      <c r="O142" s="190"/>
      <c r="P142" s="191"/>
      <c r="Q142" s="191"/>
      <c r="R142" s="162"/>
      <c r="S142" s="162"/>
      <c r="T142" s="162"/>
      <c r="U142" s="162"/>
      <c r="V142" s="162"/>
      <c r="W142" s="162"/>
      <c r="X142" s="162"/>
      <c r="Y142" s="162"/>
      <c r="Z142" s="162"/>
      <c r="AA142" s="162"/>
      <c r="AB142" s="162"/>
      <c r="AC142" s="162"/>
      <c r="AD142" s="162"/>
    </row>
    <row r="143" ht="15.95" customHeight="1" spans="2:30">
      <c r="B143" s="194"/>
      <c r="C143" s="194"/>
      <c r="D143" s="194"/>
      <c r="E143" s="194"/>
      <c r="F143" s="194"/>
      <c r="G143" s="194"/>
      <c r="H143" s="193"/>
      <c r="O143" s="190"/>
      <c r="P143" s="191"/>
      <c r="Q143" s="191"/>
      <c r="R143" s="162"/>
      <c r="S143" s="162"/>
      <c r="T143" s="162"/>
      <c r="U143" s="162"/>
      <c r="V143" s="162"/>
      <c r="W143" s="162"/>
      <c r="X143" s="162"/>
      <c r="Y143" s="162"/>
      <c r="Z143" s="162"/>
      <c r="AA143" s="162"/>
      <c r="AB143" s="162"/>
      <c r="AC143" s="162"/>
      <c r="AD143" s="162"/>
    </row>
    <row r="144" ht="15.95" customHeight="1" spans="2:30">
      <c r="B144" s="194"/>
      <c r="C144" s="194"/>
      <c r="D144" s="194"/>
      <c r="E144" s="194"/>
      <c r="F144" s="194"/>
      <c r="G144" s="194"/>
      <c r="H144" s="193"/>
      <c r="O144" s="190"/>
      <c r="P144" s="191"/>
      <c r="Q144" s="191"/>
      <c r="R144" s="162"/>
      <c r="S144" s="162"/>
      <c r="T144" s="162"/>
      <c r="U144" s="162"/>
      <c r="V144" s="162"/>
      <c r="W144" s="162"/>
      <c r="X144" s="162"/>
      <c r="Y144" s="162"/>
      <c r="Z144" s="162"/>
      <c r="AA144" s="162"/>
      <c r="AB144" s="162"/>
      <c r="AC144" s="162"/>
      <c r="AD144" s="162"/>
    </row>
    <row r="145" ht="15.95" customHeight="1" spans="2:30">
      <c r="B145" s="194"/>
      <c r="C145" s="194"/>
      <c r="D145" s="194"/>
      <c r="E145" s="194"/>
      <c r="F145" s="194"/>
      <c r="G145" s="194"/>
      <c r="H145" s="193"/>
      <c r="O145" s="190"/>
      <c r="P145" s="191"/>
      <c r="Q145" s="191"/>
      <c r="R145" s="162"/>
      <c r="S145" s="162"/>
      <c r="T145" s="162"/>
      <c r="U145" s="162"/>
      <c r="V145" s="162"/>
      <c r="W145" s="162"/>
      <c r="X145" s="162"/>
      <c r="Y145" s="162"/>
      <c r="Z145" s="162"/>
      <c r="AA145" s="162"/>
      <c r="AB145" s="162"/>
      <c r="AC145" s="162"/>
      <c r="AD145" s="162"/>
    </row>
    <row r="146" ht="15.95" customHeight="1" spans="2:30">
      <c r="B146" s="194"/>
      <c r="C146" s="194"/>
      <c r="D146" s="194"/>
      <c r="E146" s="194"/>
      <c r="F146" s="194"/>
      <c r="G146" s="194"/>
      <c r="H146" s="193"/>
      <c r="O146" s="190"/>
      <c r="P146" s="191"/>
      <c r="Q146" s="191"/>
      <c r="R146" s="162"/>
      <c r="S146" s="162"/>
      <c r="T146" s="162"/>
      <c r="U146" s="162"/>
      <c r="V146" s="162"/>
      <c r="W146" s="162"/>
      <c r="X146" s="162"/>
      <c r="Y146" s="162"/>
      <c r="Z146" s="162"/>
      <c r="AA146" s="162"/>
      <c r="AB146" s="162"/>
      <c r="AC146" s="162"/>
      <c r="AD146" s="162"/>
    </row>
    <row r="147" ht="15.95" customHeight="1" spans="2:30">
      <c r="B147" s="194"/>
      <c r="C147" s="194"/>
      <c r="D147" s="194"/>
      <c r="E147" s="194"/>
      <c r="F147" s="194"/>
      <c r="G147" s="194"/>
      <c r="H147" s="193"/>
      <c r="O147" s="190"/>
      <c r="P147" s="191"/>
      <c r="Q147" s="191"/>
      <c r="R147" s="162"/>
      <c r="S147" s="162"/>
      <c r="T147" s="162"/>
      <c r="U147" s="162"/>
      <c r="V147" s="162"/>
      <c r="W147" s="162"/>
      <c r="X147" s="162"/>
      <c r="Y147" s="162"/>
      <c r="Z147" s="162"/>
      <c r="AA147" s="162"/>
      <c r="AB147" s="162"/>
      <c r="AC147" s="162"/>
      <c r="AD147" s="162"/>
    </row>
    <row r="148" ht="15.95" customHeight="1" spans="2:30">
      <c r="B148" s="194"/>
      <c r="C148" s="194"/>
      <c r="D148" s="194"/>
      <c r="E148" s="194"/>
      <c r="F148" s="194"/>
      <c r="G148" s="194"/>
      <c r="H148" s="193"/>
      <c r="O148" s="190"/>
      <c r="P148" s="191"/>
      <c r="Q148" s="191"/>
      <c r="R148" s="162"/>
      <c r="S148" s="162"/>
      <c r="T148" s="162"/>
      <c r="U148" s="162"/>
      <c r="V148" s="162"/>
      <c r="W148" s="162"/>
      <c r="X148" s="162"/>
      <c r="Y148" s="162"/>
      <c r="Z148" s="162"/>
      <c r="AA148" s="162"/>
      <c r="AB148" s="162"/>
      <c r="AC148" s="162"/>
      <c r="AD148" s="162"/>
    </row>
    <row r="149" ht="15.95" customHeight="1" spans="2:30">
      <c r="B149" s="194"/>
      <c r="C149" s="194"/>
      <c r="D149" s="194"/>
      <c r="E149" s="194"/>
      <c r="F149" s="194"/>
      <c r="G149" s="194"/>
      <c r="H149" s="193"/>
      <c r="O149" s="190"/>
      <c r="P149" s="191"/>
      <c r="Q149" s="191"/>
      <c r="R149" s="162"/>
      <c r="S149" s="162"/>
      <c r="T149" s="162"/>
      <c r="U149" s="162"/>
      <c r="V149" s="162"/>
      <c r="W149" s="162"/>
      <c r="X149" s="162"/>
      <c r="Y149" s="162"/>
      <c r="Z149" s="162"/>
      <c r="AA149" s="162"/>
      <c r="AB149" s="162"/>
      <c r="AC149" s="162"/>
      <c r="AD149" s="162"/>
    </row>
    <row r="150" ht="15.95" customHeight="1" spans="2:30">
      <c r="B150" s="194"/>
      <c r="C150" s="194"/>
      <c r="D150" s="194"/>
      <c r="E150" s="194"/>
      <c r="F150" s="194"/>
      <c r="G150" s="194"/>
      <c r="H150" s="193"/>
      <c r="O150" s="190"/>
      <c r="P150" s="191"/>
      <c r="Q150" s="191"/>
      <c r="R150" s="162"/>
      <c r="S150" s="162"/>
      <c r="T150" s="162"/>
      <c r="U150" s="162"/>
      <c r="V150" s="162"/>
      <c r="W150" s="162"/>
      <c r="X150" s="162"/>
      <c r="Y150" s="162"/>
      <c r="Z150" s="162"/>
      <c r="AA150" s="162"/>
      <c r="AB150" s="162"/>
      <c r="AC150" s="162"/>
      <c r="AD150" s="162"/>
    </row>
    <row r="151" ht="15.95" customHeight="1" spans="2:30">
      <c r="B151" s="26"/>
      <c r="C151" s="195"/>
      <c r="D151" s="195"/>
      <c r="E151" s="195"/>
      <c r="F151" s="195"/>
      <c r="G151" s="195"/>
      <c r="O151" s="190"/>
      <c r="P151" s="191"/>
      <c r="Q151" s="191"/>
      <c r="R151" s="162"/>
      <c r="S151" s="162"/>
      <c r="T151" s="162"/>
      <c r="U151" s="162"/>
      <c r="V151" s="162"/>
      <c r="W151" s="162"/>
      <c r="X151" s="162"/>
      <c r="Y151" s="162"/>
      <c r="Z151" s="162"/>
      <c r="AA151" s="162"/>
      <c r="AB151" s="162"/>
      <c r="AC151" s="162"/>
      <c r="AD151" s="162"/>
    </row>
    <row r="152" ht="15.95" customHeight="1" spans="2:30">
      <c r="B152" s="26"/>
      <c r="C152" s="195"/>
      <c r="D152" s="195"/>
      <c r="E152" s="195"/>
      <c r="F152" s="195"/>
      <c r="G152" s="195"/>
      <c r="O152" s="190"/>
      <c r="P152" s="191"/>
      <c r="Q152" s="191"/>
      <c r="R152" s="162"/>
      <c r="S152" s="162"/>
      <c r="T152" s="162"/>
      <c r="U152" s="162"/>
      <c r="V152" s="162"/>
      <c r="W152" s="162"/>
      <c r="X152" s="162"/>
      <c r="Y152" s="162"/>
      <c r="Z152" s="162"/>
      <c r="AA152" s="162"/>
      <c r="AB152" s="162"/>
      <c r="AC152" s="162"/>
      <c r="AD152" s="162"/>
    </row>
    <row r="153" ht="15.95" customHeight="1" spans="15:30">
      <c r="O153" s="190"/>
      <c r="P153" s="191"/>
      <c r="Q153" s="191"/>
      <c r="R153" s="162"/>
      <c r="S153" s="162"/>
      <c r="T153" s="162"/>
      <c r="U153" s="162"/>
      <c r="V153" s="162"/>
      <c r="W153" s="162"/>
      <c r="X153" s="162"/>
      <c r="Y153" s="162"/>
      <c r="Z153" s="162"/>
      <c r="AA153" s="162"/>
      <c r="AB153" s="162"/>
      <c r="AC153" s="162"/>
      <c r="AD153" s="162"/>
    </row>
    <row r="154" ht="15.95" customHeight="1" spans="1:30">
      <c r="A154" s="178"/>
      <c r="B154" s="179"/>
      <c r="C154" s="180"/>
      <c r="D154" s="180"/>
      <c r="E154" s="180"/>
      <c r="F154" s="178"/>
      <c r="G154" s="178"/>
      <c r="H154" s="178"/>
      <c r="O154" s="190"/>
      <c r="P154" s="191"/>
      <c r="Q154" s="191"/>
      <c r="R154" s="162"/>
      <c r="S154" s="162"/>
      <c r="T154" s="162"/>
      <c r="U154" s="162"/>
      <c r="V154" s="162"/>
      <c r="W154" s="162"/>
      <c r="X154" s="162"/>
      <c r="Y154" s="162"/>
      <c r="Z154" s="162"/>
      <c r="AA154" s="162"/>
      <c r="AB154" s="162"/>
      <c r="AC154" s="162"/>
      <c r="AD154" s="162"/>
    </row>
    <row r="155" ht="15.95" customHeight="1" spans="1:30">
      <c r="A155" s="178"/>
      <c r="B155" s="179"/>
      <c r="C155" s="180"/>
      <c r="D155" s="180"/>
      <c r="E155" s="180"/>
      <c r="F155" s="178"/>
      <c r="G155" s="178"/>
      <c r="H155" s="178"/>
      <c r="O155" s="190"/>
      <c r="P155" s="191"/>
      <c r="Q155" s="191"/>
      <c r="R155" s="162"/>
      <c r="S155" s="162"/>
      <c r="T155" s="162"/>
      <c r="U155" s="162"/>
      <c r="V155" s="162"/>
      <c r="W155" s="162"/>
      <c r="X155" s="162"/>
      <c r="Y155" s="162"/>
      <c r="Z155" s="162"/>
      <c r="AA155" s="162"/>
      <c r="AB155" s="162"/>
      <c r="AC155" s="162"/>
      <c r="AD155" s="162"/>
    </row>
    <row r="156" ht="15.95" customHeight="1" spans="1:30">
      <c r="A156" s="178"/>
      <c r="B156" s="178"/>
      <c r="C156" s="180"/>
      <c r="D156" s="180"/>
      <c r="E156" s="180"/>
      <c r="F156" s="178" t="s">
        <v>369</v>
      </c>
      <c r="G156" s="178"/>
      <c r="H156" s="181">
        <f ca="1">TODAY()</f>
        <v>46050</v>
      </c>
      <c r="O156" s="190"/>
      <c r="P156" s="191"/>
      <c r="Q156" s="191"/>
      <c r="R156" s="162"/>
      <c r="S156" s="162"/>
      <c r="T156" s="162"/>
      <c r="U156" s="162"/>
      <c r="V156" s="162"/>
      <c r="W156" s="162"/>
      <c r="X156" s="162"/>
      <c r="Y156" s="162"/>
      <c r="Z156" s="162"/>
      <c r="AA156" s="162"/>
      <c r="AB156" s="162"/>
      <c r="AC156" s="162"/>
      <c r="AD156" s="162"/>
    </row>
    <row r="157" ht="15.95" customHeight="1" spans="1:30">
      <c r="A157" s="178"/>
      <c r="B157" s="178"/>
      <c r="C157" s="180"/>
      <c r="D157" s="180"/>
      <c r="E157" s="180"/>
      <c r="F157" s="178"/>
      <c r="G157" s="178"/>
      <c r="H157" s="178"/>
      <c r="O157" s="190"/>
      <c r="P157" s="191"/>
      <c r="Q157" s="191"/>
      <c r="R157" s="162"/>
      <c r="S157" s="162"/>
      <c r="T157" s="162"/>
      <c r="U157" s="162"/>
      <c r="V157" s="162"/>
      <c r="W157" s="162"/>
      <c r="X157" s="162"/>
      <c r="Y157" s="162"/>
      <c r="Z157" s="162"/>
      <c r="AA157" s="162"/>
      <c r="AB157" s="162"/>
      <c r="AC157" s="162"/>
      <c r="AD157" s="162"/>
    </row>
    <row r="158" ht="15.95" customHeight="1" spans="1:30">
      <c r="A158" s="178"/>
      <c r="B158" s="178"/>
      <c r="C158" s="180"/>
      <c r="D158" s="180"/>
      <c r="E158" s="180"/>
      <c r="F158" s="178"/>
      <c r="G158" s="178"/>
      <c r="H158" s="178"/>
      <c r="O158" s="190"/>
      <c r="P158" s="191"/>
      <c r="Q158" s="191"/>
      <c r="R158" s="162"/>
      <c r="S158" s="162"/>
      <c r="T158" s="162"/>
      <c r="U158" s="162"/>
      <c r="V158" s="162"/>
      <c r="W158" s="162"/>
      <c r="X158" s="162"/>
      <c r="Y158" s="162"/>
      <c r="Z158" s="162"/>
      <c r="AA158" s="162"/>
      <c r="AB158" s="162"/>
      <c r="AC158" s="162"/>
      <c r="AD158" s="162"/>
    </row>
    <row r="159" ht="15.95" customHeight="1" spans="1:30">
      <c r="A159" s="178"/>
      <c r="B159" s="178"/>
      <c r="C159" s="180"/>
      <c r="D159" s="180"/>
      <c r="E159" s="180"/>
      <c r="F159" s="178"/>
      <c r="G159" s="178"/>
      <c r="H159" s="178"/>
      <c r="O159" s="190"/>
      <c r="P159" s="191"/>
      <c r="Q159" s="191"/>
      <c r="R159" s="162"/>
      <c r="S159" s="162"/>
      <c r="T159" s="162"/>
      <c r="U159" s="162"/>
      <c r="V159" s="162"/>
      <c r="W159" s="162"/>
      <c r="X159" s="162"/>
      <c r="Y159" s="162"/>
      <c r="Z159" s="162"/>
      <c r="AA159" s="162"/>
      <c r="AB159" s="162"/>
      <c r="AC159" s="162"/>
      <c r="AD159" s="162"/>
    </row>
    <row r="160" ht="15.95" customHeight="1" spans="1:30">
      <c r="A160" s="182" t="str">
        <f>$G$4</f>
        <v>PREFEITURA DO MUNICÍPIO DE OSVALDO CRUZ/SP</v>
      </c>
      <c r="B160" s="182"/>
      <c r="C160" s="180"/>
      <c r="D160" s="180"/>
      <c r="E160" s="180"/>
      <c r="F160" s="178"/>
      <c r="G160" s="178"/>
      <c r="H160" s="178"/>
      <c r="O160" s="190"/>
      <c r="P160" s="191"/>
      <c r="Q160" s="191"/>
      <c r="R160" s="162"/>
      <c r="S160" s="162"/>
      <c r="T160" s="162"/>
      <c r="U160" s="162"/>
      <c r="V160" s="162"/>
      <c r="W160" s="162"/>
      <c r="X160" s="162"/>
      <c r="Y160" s="162"/>
      <c r="Z160" s="162"/>
      <c r="AA160" s="162"/>
      <c r="AB160" s="162"/>
      <c r="AC160" s="162"/>
      <c r="AD160" s="162"/>
    </row>
    <row r="161" ht="15.95" customHeight="1" spans="1:30">
      <c r="A161" s="182" t="str">
        <f>$G$6</f>
        <v>PREGÃO PRESENCIAL Nº 01/2026</v>
      </c>
      <c r="B161" s="182"/>
      <c r="C161" s="180"/>
      <c r="D161" s="180"/>
      <c r="E161" s="180"/>
      <c r="F161" s="178"/>
      <c r="G161" s="178"/>
      <c r="H161" s="178"/>
      <c r="O161" s="190"/>
      <c r="P161" s="191"/>
      <c r="Q161" s="191"/>
      <c r="R161" s="162"/>
      <c r="S161" s="162"/>
      <c r="T161" s="162"/>
      <c r="U161" s="162"/>
      <c r="V161" s="162"/>
      <c r="W161" s="162"/>
      <c r="X161" s="162"/>
      <c r="Y161" s="162"/>
      <c r="Z161" s="162"/>
      <c r="AA161" s="162"/>
      <c r="AB161" s="162"/>
      <c r="AC161" s="162"/>
      <c r="AD161" s="162"/>
    </row>
    <row r="162" ht="15.95" customHeight="1" spans="1:30">
      <c r="A162" s="182" t="s">
        <v>370</v>
      </c>
      <c r="B162" s="184" t="str">
        <f>$B$6</f>
        <v>Nº 01/2026</v>
      </c>
      <c r="C162" s="180"/>
      <c r="D162" s="180"/>
      <c r="E162" s="180"/>
      <c r="F162" s="178"/>
      <c r="G162" s="178"/>
      <c r="H162" s="178"/>
      <c r="O162" s="190"/>
      <c r="P162" s="191"/>
      <c r="Q162" s="191"/>
      <c r="R162" s="162"/>
      <c r="S162" s="162"/>
      <c r="T162" s="162"/>
      <c r="U162" s="162"/>
      <c r="V162" s="162"/>
      <c r="W162" s="162"/>
      <c r="X162" s="162"/>
      <c r="Y162" s="162"/>
      <c r="Z162" s="162"/>
      <c r="AA162" s="162"/>
      <c r="AB162" s="162"/>
      <c r="AC162" s="162"/>
      <c r="AD162" s="162"/>
    </row>
    <row r="163" ht="15.95" customHeight="1" spans="1:30">
      <c r="A163" s="182" t="s">
        <v>371</v>
      </c>
      <c r="B163" s="185">
        <f>$B$7</f>
        <v>46056</v>
      </c>
      <c r="C163" s="180"/>
      <c r="D163" s="180"/>
      <c r="E163" s="180"/>
      <c r="F163" s="178"/>
      <c r="G163" s="178"/>
      <c r="H163" s="178"/>
      <c r="O163" s="190"/>
      <c r="P163" s="191"/>
      <c r="Q163" s="191"/>
      <c r="R163" s="162"/>
      <c r="S163" s="162"/>
      <c r="T163" s="162"/>
      <c r="U163" s="162"/>
      <c r="V163" s="162"/>
      <c r="W163" s="162"/>
      <c r="X163" s="162"/>
      <c r="Y163" s="162"/>
      <c r="Z163" s="162"/>
      <c r="AA163" s="162"/>
      <c r="AB163" s="162"/>
      <c r="AC163" s="162"/>
      <c r="AD163" s="162"/>
    </row>
    <row r="164" ht="15.95" customHeight="1" spans="1:30">
      <c r="A164" s="182" t="s">
        <v>372</v>
      </c>
      <c r="B164" s="186">
        <f>$B$8</f>
        <v>0.375</v>
      </c>
      <c r="C164" s="180"/>
      <c r="D164" s="180"/>
      <c r="E164" s="180"/>
      <c r="F164" s="178"/>
      <c r="G164" s="178"/>
      <c r="H164" s="178"/>
      <c r="O164" s="190"/>
      <c r="P164" s="191"/>
      <c r="Q164" s="191"/>
      <c r="R164" s="162"/>
      <c r="S164" s="162"/>
      <c r="T164" s="162"/>
      <c r="U164" s="162"/>
      <c r="V164" s="162"/>
      <c r="W164" s="162"/>
      <c r="X164" s="162"/>
      <c r="Y164" s="162"/>
      <c r="Z164" s="162"/>
      <c r="AA164" s="162"/>
      <c r="AB164" s="162"/>
      <c r="AC164" s="162"/>
      <c r="AD164" s="162"/>
    </row>
    <row r="165" ht="15.95" customHeight="1" spans="1:30">
      <c r="A165" s="182" t="s">
        <v>373</v>
      </c>
      <c r="B165" s="182"/>
      <c r="C165" s="180"/>
      <c r="D165" s="180"/>
      <c r="E165" s="180"/>
      <c r="F165" s="178"/>
      <c r="G165" s="178"/>
      <c r="H165" s="178"/>
      <c r="O165" s="190"/>
      <c r="P165" s="191"/>
      <c r="Q165" s="191"/>
      <c r="R165" s="162"/>
      <c r="S165" s="162"/>
      <c r="T165" s="162"/>
      <c r="U165" s="162"/>
      <c r="V165" s="162"/>
      <c r="W165" s="162"/>
      <c r="X165" s="162"/>
      <c r="Y165" s="162"/>
      <c r="Z165" s="162"/>
      <c r="AA165" s="162"/>
      <c r="AB165" s="162"/>
      <c r="AC165" s="162"/>
      <c r="AD165" s="162"/>
    </row>
    <row r="166" ht="15.95" customHeight="1" spans="15:30">
      <c r="O166" s="190"/>
      <c r="P166" s="191"/>
      <c r="Q166" s="191"/>
      <c r="R166" s="162"/>
      <c r="S166" s="162"/>
      <c r="T166" s="162"/>
      <c r="U166" s="162"/>
      <c r="V166" s="162"/>
      <c r="W166" s="162"/>
      <c r="X166" s="162"/>
      <c r="Y166" s="162"/>
      <c r="Z166" s="162"/>
      <c r="AA166" s="162"/>
      <c r="AB166" s="162"/>
      <c r="AC166" s="162"/>
      <c r="AD166" s="162"/>
    </row>
    <row r="167" ht="15.95" customHeight="1" spans="15:30">
      <c r="O167" s="190"/>
      <c r="P167" s="191"/>
      <c r="Q167" s="191"/>
      <c r="R167" s="162"/>
      <c r="S167" s="162"/>
      <c r="T167" s="162"/>
      <c r="U167" s="162"/>
      <c r="V167" s="162"/>
      <c r="W167" s="162"/>
      <c r="X167" s="162"/>
      <c r="Y167" s="162"/>
      <c r="Z167" s="162"/>
      <c r="AA167" s="162"/>
      <c r="AB167" s="162"/>
      <c r="AC167" s="162"/>
      <c r="AD167" s="162"/>
    </row>
    <row r="168" ht="15.95" customHeight="1" spans="15:30">
      <c r="O168" s="190"/>
      <c r="P168" s="191"/>
      <c r="Q168" s="191"/>
      <c r="R168" s="162"/>
      <c r="S168" s="162"/>
      <c r="T168" s="162"/>
      <c r="U168" s="162"/>
      <c r="V168" s="162"/>
      <c r="W168" s="162"/>
      <c r="X168" s="162"/>
      <c r="Y168" s="162"/>
      <c r="Z168" s="162"/>
      <c r="AA168" s="162"/>
      <c r="AB168" s="162"/>
      <c r="AC168" s="162"/>
      <c r="AD168" s="162"/>
    </row>
    <row r="169" ht="15.95" customHeight="1" spans="2:30">
      <c r="B169" s="196" t="str">
        <f>IF(J50="X","DECLARAÇÃO DO MENOR",IF(K50="X","DECLARAÇÃO DO MENOR",IF(L50="X","DECLARAÇÃO DO MENOR","NÃO IMPRIMIR")))</f>
        <v>NÃO IMPRIMIR</v>
      </c>
      <c r="C169" s="196"/>
      <c r="D169" s="196"/>
      <c r="E169" s="196"/>
      <c r="F169" s="196"/>
      <c r="G169" s="196"/>
      <c r="H169" s="196"/>
      <c r="O169" s="190"/>
      <c r="P169" s="191"/>
      <c r="Q169" s="191"/>
      <c r="R169" s="162"/>
      <c r="S169" s="162"/>
      <c r="T169" s="162"/>
      <c r="U169" s="162"/>
      <c r="V169" s="162"/>
      <c r="W169" s="162"/>
      <c r="X169" s="162"/>
      <c r="Y169" s="162"/>
      <c r="Z169" s="162"/>
      <c r="AA169" s="162"/>
      <c r="AB169" s="162"/>
      <c r="AC169" s="162"/>
      <c r="AD169" s="162"/>
    </row>
    <row r="170" ht="15.95" customHeight="1" spans="2:30">
      <c r="B170" s="196"/>
      <c r="C170" s="196"/>
      <c r="D170" s="196"/>
      <c r="E170" s="196"/>
      <c r="F170" s="196"/>
      <c r="G170" s="196"/>
      <c r="H170" s="196"/>
      <c r="O170" s="190"/>
      <c r="P170" s="191"/>
      <c r="Q170" s="191"/>
      <c r="R170" s="162"/>
      <c r="S170" s="162"/>
      <c r="T170" s="162"/>
      <c r="U170" s="162"/>
      <c r="V170" s="162"/>
      <c r="W170" s="162"/>
      <c r="X170" s="162"/>
      <c r="Y170" s="162"/>
      <c r="Z170" s="162"/>
      <c r="AA170" s="162"/>
      <c r="AB170" s="162"/>
      <c r="AC170" s="162"/>
      <c r="AD170" s="162"/>
    </row>
    <row r="171" ht="15.95" customHeight="1" spans="15:30">
      <c r="O171" s="190"/>
      <c r="P171" s="191"/>
      <c r="Q171" s="191"/>
      <c r="R171" s="162"/>
      <c r="S171" s="162"/>
      <c r="T171" s="162"/>
      <c r="U171" s="162"/>
      <c r="V171" s="162"/>
      <c r="W171" s="162"/>
      <c r="X171" s="162"/>
      <c r="Y171" s="162"/>
      <c r="Z171" s="162"/>
      <c r="AA171" s="162"/>
      <c r="AB171" s="162"/>
      <c r="AC171" s="162"/>
      <c r="AD171" s="162"/>
    </row>
    <row r="172" ht="15.95" customHeight="1" spans="15:30">
      <c r="O172" s="190"/>
      <c r="P172" s="191"/>
      <c r="Q172" s="191"/>
      <c r="R172" s="162"/>
      <c r="S172" s="162"/>
      <c r="T172" s="162"/>
      <c r="U172" s="162"/>
      <c r="V172" s="162"/>
      <c r="W172" s="162"/>
      <c r="X172" s="162"/>
      <c r="Y172" s="162"/>
      <c r="Z172" s="162"/>
      <c r="AA172" s="162"/>
      <c r="AB172" s="162"/>
      <c r="AC172" s="162"/>
      <c r="AD172" s="162"/>
    </row>
    <row r="173" ht="15.95" customHeight="1" spans="15:30">
      <c r="O173" s="190"/>
      <c r="P173" s="191"/>
      <c r="Q173" s="191"/>
      <c r="R173" s="162"/>
      <c r="S173" s="162"/>
      <c r="T173" s="162"/>
      <c r="U173" s="162"/>
      <c r="V173" s="162"/>
      <c r="W173" s="162"/>
      <c r="X173" s="162"/>
      <c r="Y173" s="162"/>
      <c r="Z173" s="162"/>
      <c r="AA173" s="162"/>
      <c r="AB173" s="162"/>
      <c r="AC173" s="162"/>
      <c r="AD173" s="162"/>
    </row>
    <row r="174" ht="15.95" customHeight="1" spans="15:30">
      <c r="O174" s="190"/>
      <c r="P174" s="191"/>
      <c r="Q174" s="191"/>
      <c r="R174" s="162"/>
      <c r="S174" s="162"/>
      <c r="T174" s="162"/>
      <c r="U174" s="162"/>
      <c r="V174" s="162"/>
      <c r="W174" s="162"/>
      <c r="X174" s="162"/>
      <c r="Y174" s="162"/>
      <c r="Z174" s="162"/>
      <c r="AA174" s="162"/>
      <c r="AB174" s="162"/>
      <c r="AC174" s="162"/>
      <c r="AD174" s="162"/>
    </row>
    <row r="175" ht="15.95" customHeight="1" spans="15:30">
      <c r="O175" s="190"/>
      <c r="P175" s="191"/>
      <c r="Q175" s="191"/>
      <c r="R175" s="162"/>
      <c r="S175" s="162"/>
      <c r="T175" s="162"/>
      <c r="U175" s="162"/>
      <c r="V175" s="162"/>
      <c r="W175" s="162"/>
      <c r="X175" s="162"/>
      <c r="Y175" s="162"/>
      <c r="Z175" s="162"/>
      <c r="AA175" s="162"/>
      <c r="AB175" s="162"/>
      <c r="AC175" s="162"/>
      <c r="AD175" s="162"/>
    </row>
    <row r="176" ht="15.95" customHeight="1" spans="15:30">
      <c r="O176" s="190"/>
      <c r="P176" s="191"/>
      <c r="Q176" s="191"/>
      <c r="R176" s="162"/>
      <c r="S176" s="162"/>
      <c r="T176" s="162"/>
      <c r="U176" s="162"/>
      <c r="V176" s="162"/>
      <c r="W176" s="162"/>
      <c r="X176" s="162"/>
      <c r="Y176" s="162"/>
      <c r="Z176" s="162"/>
      <c r="AA176" s="162"/>
      <c r="AB176" s="162"/>
      <c r="AC176" s="162"/>
      <c r="AD176" s="162"/>
    </row>
    <row r="177" ht="15.95" customHeight="1" spans="15:30">
      <c r="O177" s="190"/>
      <c r="P177" s="191"/>
      <c r="Q177" s="191"/>
      <c r="R177" s="162"/>
      <c r="S177" s="162"/>
      <c r="T177" s="162"/>
      <c r="U177" s="162"/>
      <c r="V177" s="162"/>
      <c r="W177" s="162"/>
      <c r="X177" s="162"/>
      <c r="Y177" s="162"/>
      <c r="Z177" s="162"/>
      <c r="AA177" s="162"/>
      <c r="AB177" s="162"/>
      <c r="AC177" s="162"/>
      <c r="AD177" s="162"/>
    </row>
    <row r="178" ht="15.95" customHeight="1" spans="15:30">
      <c r="O178" s="190"/>
      <c r="P178" s="191"/>
      <c r="Q178" s="191"/>
      <c r="R178" s="162"/>
      <c r="S178" s="162"/>
      <c r="T178" s="162"/>
      <c r="U178" s="162"/>
      <c r="V178" s="162"/>
      <c r="W178" s="162"/>
      <c r="X178" s="162"/>
      <c r="Y178" s="162"/>
      <c r="Z178" s="162"/>
      <c r="AA178" s="162"/>
      <c r="AB178" s="162"/>
      <c r="AC178" s="162"/>
      <c r="AD178" s="162"/>
    </row>
    <row r="179" ht="15.95" customHeight="1" spans="15:30">
      <c r="O179" s="190"/>
      <c r="P179" s="191"/>
      <c r="Q179" s="191"/>
      <c r="R179" s="162"/>
      <c r="S179" s="162"/>
      <c r="T179" s="162"/>
      <c r="U179" s="162"/>
      <c r="V179" s="162"/>
      <c r="W179" s="162"/>
      <c r="X179" s="162"/>
      <c r="Y179" s="162"/>
      <c r="Z179" s="162"/>
      <c r="AA179" s="162"/>
      <c r="AB179" s="162"/>
      <c r="AC179" s="162"/>
      <c r="AD179" s="162"/>
    </row>
    <row r="180" ht="15.95" customHeight="1" spans="15:30">
      <c r="O180" s="190"/>
      <c r="P180" s="191"/>
      <c r="Q180" s="191"/>
      <c r="R180" s="162"/>
      <c r="S180" s="162"/>
      <c r="T180" s="162"/>
      <c r="U180" s="162"/>
      <c r="V180" s="162"/>
      <c r="W180" s="162"/>
      <c r="X180" s="162"/>
      <c r="Y180" s="162"/>
      <c r="Z180" s="162"/>
      <c r="AA180" s="162"/>
      <c r="AB180" s="162"/>
      <c r="AC180" s="162"/>
      <c r="AD180" s="162"/>
    </row>
    <row r="181" ht="15.95" customHeight="1" spans="15:30">
      <c r="O181" s="190"/>
      <c r="P181" s="191"/>
      <c r="Q181" s="191"/>
      <c r="R181" s="162"/>
      <c r="S181" s="162"/>
      <c r="T181" s="162"/>
      <c r="U181" s="162"/>
      <c r="V181" s="162"/>
      <c r="W181" s="162"/>
      <c r="X181" s="162"/>
      <c r="Y181" s="162"/>
      <c r="Z181" s="162"/>
      <c r="AA181" s="162"/>
      <c r="AB181" s="162"/>
      <c r="AC181" s="162"/>
      <c r="AD181" s="162"/>
    </row>
    <row r="182" ht="15.95" customHeight="1" spans="15:30">
      <c r="O182" s="190"/>
      <c r="P182" s="191"/>
      <c r="Q182" s="191"/>
      <c r="R182" s="162"/>
      <c r="S182" s="162"/>
      <c r="T182" s="162"/>
      <c r="U182" s="162"/>
      <c r="V182" s="162"/>
      <c r="W182" s="162"/>
      <c r="X182" s="162"/>
      <c r="Y182" s="162"/>
      <c r="Z182" s="162"/>
      <c r="AA182" s="162"/>
      <c r="AB182" s="162"/>
      <c r="AC182" s="162"/>
      <c r="AD182" s="162"/>
    </row>
    <row r="183" ht="15.95" customHeight="1" spans="15:30">
      <c r="O183" s="190"/>
      <c r="P183" s="191"/>
      <c r="Q183" s="191"/>
      <c r="R183" s="162"/>
      <c r="S183" s="162"/>
      <c r="T183" s="162"/>
      <c r="U183" s="162"/>
      <c r="V183" s="162"/>
      <c r="W183" s="162"/>
      <c r="X183" s="162"/>
      <c r="Y183" s="162"/>
      <c r="Z183" s="162"/>
      <c r="AA183" s="162"/>
      <c r="AB183" s="162"/>
      <c r="AC183" s="162"/>
      <c r="AD183" s="162"/>
    </row>
    <row r="184" ht="15.95" customHeight="1" spans="15:30">
      <c r="O184" s="190"/>
      <c r="P184" s="191"/>
      <c r="Q184" s="191"/>
      <c r="R184" s="162"/>
      <c r="S184" s="162"/>
      <c r="T184" s="162"/>
      <c r="U184" s="162"/>
      <c r="V184" s="162"/>
      <c r="W184" s="162"/>
      <c r="X184" s="162"/>
      <c r="Y184" s="162"/>
      <c r="Z184" s="162"/>
      <c r="AA184" s="162"/>
      <c r="AB184" s="162"/>
      <c r="AC184" s="162"/>
      <c r="AD184" s="162"/>
    </row>
    <row r="185" ht="15.95" customHeight="1" spans="15:30">
      <c r="O185" s="190"/>
      <c r="P185" s="191"/>
      <c r="Q185" s="191"/>
      <c r="R185" s="162"/>
      <c r="S185" s="162"/>
      <c r="T185" s="162"/>
      <c r="U185" s="162"/>
      <c r="V185" s="162"/>
      <c r="W185" s="162"/>
      <c r="X185" s="162"/>
      <c r="Y185" s="162"/>
      <c r="Z185" s="162"/>
      <c r="AA185" s="162"/>
      <c r="AB185" s="162"/>
      <c r="AC185" s="162"/>
      <c r="AD185" s="162"/>
    </row>
    <row r="186" ht="15.95" customHeight="1" spans="15:30">
      <c r="O186" s="190"/>
      <c r="P186" s="191"/>
      <c r="Q186" s="191"/>
      <c r="R186" s="162"/>
      <c r="S186" s="162"/>
      <c r="T186" s="162"/>
      <c r="U186" s="162"/>
      <c r="V186" s="162"/>
      <c r="W186" s="162"/>
      <c r="X186" s="162"/>
      <c r="Y186" s="162"/>
      <c r="Z186" s="162"/>
      <c r="AA186" s="162"/>
      <c r="AB186" s="162"/>
      <c r="AC186" s="162"/>
      <c r="AD186" s="162"/>
    </row>
    <row r="187" ht="15.95" customHeight="1" spans="15:30">
      <c r="O187" s="190"/>
      <c r="P187" s="191"/>
      <c r="Q187" s="191"/>
      <c r="R187" s="162"/>
      <c r="S187" s="162"/>
      <c r="T187" s="162"/>
      <c r="U187" s="162"/>
      <c r="V187" s="162"/>
      <c r="W187" s="162"/>
      <c r="X187" s="162"/>
      <c r="Y187" s="162"/>
      <c r="Z187" s="162"/>
      <c r="AA187" s="162"/>
      <c r="AB187" s="162"/>
      <c r="AC187" s="162"/>
      <c r="AD187" s="162"/>
    </row>
    <row r="188" ht="15.95" customHeight="1" spans="15:30">
      <c r="O188" s="190"/>
      <c r="P188" s="191"/>
      <c r="Q188" s="191"/>
      <c r="R188" s="162"/>
      <c r="S188" s="162"/>
      <c r="T188" s="162"/>
      <c r="U188" s="162"/>
      <c r="V188" s="162"/>
      <c r="W188" s="162"/>
      <c r="X188" s="162"/>
      <c r="Y188" s="162"/>
      <c r="Z188" s="162"/>
      <c r="AA188" s="162"/>
      <c r="AB188" s="162"/>
      <c r="AC188" s="162"/>
      <c r="AD188" s="162"/>
    </row>
    <row r="189" ht="15.95" customHeight="1" spans="15:30">
      <c r="O189" s="190"/>
      <c r="P189" s="191"/>
      <c r="Q189" s="191"/>
      <c r="R189" s="162"/>
      <c r="S189" s="162"/>
      <c r="T189" s="162"/>
      <c r="U189" s="162"/>
      <c r="V189" s="162"/>
      <c r="W189" s="162"/>
      <c r="X189" s="162"/>
      <c r="Y189" s="162"/>
      <c r="Z189" s="162"/>
      <c r="AA189" s="162"/>
      <c r="AB189" s="162"/>
      <c r="AC189" s="162"/>
      <c r="AD189" s="162"/>
    </row>
    <row r="190" ht="15.95" customHeight="1" spans="15:30">
      <c r="O190" s="190"/>
      <c r="P190" s="191"/>
      <c r="Q190" s="191"/>
      <c r="R190" s="162"/>
      <c r="S190" s="162"/>
      <c r="T190" s="162"/>
      <c r="U190" s="162"/>
      <c r="V190" s="162"/>
      <c r="W190" s="162"/>
      <c r="X190" s="162"/>
      <c r="Y190" s="162"/>
      <c r="Z190" s="162"/>
      <c r="AA190" s="162"/>
      <c r="AB190" s="162"/>
      <c r="AC190" s="162"/>
      <c r="AD190" s="162"/>
    </row>
    <row r="191" ht="15.95" customHeight="1" spans="15:30">
      <c r="O191" s="190"/>
      <c r="P191" s="191"/>
      <c r="Q191" s="191"/>
      <c r="R191" s="162"/>
      <c r="S191" s="162"/>
      <c r="T191" s="162"/>
      <c r="U191" s="162"/>
      <c r="V191" s="162"/>
      <c r="W191" s="162"/>
      <c r="X191" s="162"/>
      <c r="Y191" s="162"/>
      <c r="Z191" s="162"/>
      <c r="AA191" s="162"/>
      <c r="AB191" s="162"/>
      <c r="AC191" s="162"/>
      <c r="AD191" s="162"/>
    </row>
    <row r="192" ht="15.95" customHeight="1" spans="15:30">
      <c r="O192" s="190"/>
      <c r="P192" s="191"/>
      <c r="Q192" s="191"/>
      <c r="R192" s="162"/>
      <c r="S192" s="162"/>
      <c r="T192" s="162"/>
      <c r="U192" s="162"/>
      <c r="V192" s="162"/>
      <c r="W192" s="162"/>
      <c r="X192" s="162"/>
      <c r="Y192" s="162"/>
      <c r="Z192" s="162"/>
      <c r="AA192" s="162"/>
      <c r="AB192" s="162"/>
      <c r="AC192" s="162"/>
      <c r="AD192" s="162"/>
    </row>
    <row r="193" ht="15.95" customHeight="1" spans="15:30">
      <c r="O193" s="190"/>
      <c r="P193" s="191"/>
      <c r="Q193" s="191"/>
      <c r="R193" s="162"/>
      <c r="S193" s="162"/>
      <c r="T193" s="162"/>
      <c r="U193" s="162"/>
      <c r="V193" s="162"/>
      <c r="W193" s="162"/>
      <c r="X193" s="162"/>
      <c r="Y193" s="162"/>
      <c r="Z193" s="162"/>
      <c r="AA193" s="162"/>
      <c r="AB193" s="162"/>
      <c r="AC193" s="162"/>
      <c r="AD193" s="162"/>
    </row>
    <row r="194" ht="15.95" customHeight="1" spans="15:30">
      <c r="O194" s="190"/>
      <c r="P194" s="191"/>
      <c r="Q194" s="191"/>
      <c r="R194" s="162"/>
      <c r="S194" s="162"/>
      <c r="T194" s="162"/>
      <c r="U194" s="162"/>
      <c r="V194" s="162"/>
      <c r="W194" s="162"/>
      <c r="X194" s="162"/>
      <c r="Y194" s="162"/>
      <c r="Z194" s="162"/>
      <c r="AA194" s="162"/>
      <c r="AB194" s="162"/>
      <c r="AC194" s="162"/>
      <c r="AD194" s="162"/>
    </row>
    <row r="195" ht="15.95" customHeight="1" spans="15:30">
      <c r="O195" s="190"/>
      <c r="P195" s="191"/>
      <c r="Q195" s="191"/>
      <c r="R195" s="162"/>
      <c r="S195" s="162"/>
      <c r="T195" s="162"/>
      <c r="U195" s="162"/>
      <c r="V195" s="162"/>
      <c r="W195" s="162"/>
      <c r="X195" s="162"/>
      <c r="Y195" s="162"/>
      <c r="Z195" s="162"/>
      <c r="AA195" s="162"/>
      <c r="AB195" s="162"/>
      <c r="AC195" s="162"/>
      <c r="AD195" s="162"/>
    </row>
    <row r="196" ht="15.95" customHeight="1" spans="15:30">
      <c r="O196" s="190"/>
      <c r="P196" s="191"/>
      <c r="Q196" s="191"/>
      <c r="R196" s="162"/>
      <c r="S196" s="162"/>
      <c r="T196" s="162"/>
      <c r="U196" s="162"/>
      <c r="V196" s="162"/>
      <c r="W196" s="162"/>
      <c r="X196" s="162"/>
      <c r="Y196" s="162"/>
      <c r="Z196" s="162"/>
      <c r="AA196" s="162"/>
      <c r="AB196" s="162"/>
      <c r="AC196" s="162"/>
      <c r="AD196" s="162"/>
    </row>
    <row r="197" ht="15.95" customHeight="1" spans="15:30">
      <c r="O197" s="190"/>
      <c r="P197" s="191"/>
      <c r="Q197" s="191"/>
      <c r="R197" s="162"/>
      <c r="S197" s="162"/>
      <c r="T197" s="162"/>
      <c r="U197" s="162"/>
      <c r="V197" s="162"/>
      <c r="W197" s="162"/>
      <c r="X197" s="162"/>
      <c r="Y197" s="162"/>
      <c r="Z197" s="162"/>
      <c r="AA197" s="162"/>
      <c r="AB197" s="162"/>
      <c r="AC197" s="162"/>
      <c r="AD197" s="162"/>
    </row>
    <row r="198" ht="15.95" customHeight="1" spans="15:30">
      <c r="O198" s="190"/>
      <c r="P198" s="191"/>
      <c r="Q198" s="191"/>
      <c r="R198" s="162"/>
      <c r="S198" s="162"/>
      <c r="T198" s="162"/>
      <c r="U198" s="162"/>
      <c r="V198" s="162"/>
      <c r="W198" s="162"/>
      <c r="X198" s="162"/>
      <c r="Y198" s="162"/>
      <c r="Z198" s="162"/>
      <c r="AA198" s="162"/>
      <c r="AB198" s="162"/>
      <c r="AC198" s="162"/>
      <c r="AD198" s="162"/>
    </row>
    <row r="199" ht="15.95" customHeight="1" spans="15:30">
      <c r="O199" s="190"/>
      <c r="P199" s="191"/>
      <c r="Q199" s="191"/>
      <c r="R199" s="162"/>
      <c r="S199" s="162"/>
      <c r="T199" s="162"/>
      <c r="U199" s="162"/>
      <c r="V199" s="162"/>
      <c r="W199" s="162"/>
      <c r="X199" s="162"/>
      <c r="Y199" s="162"/>
      <c r="Z199" s="162"/>
      <c r="AA199" s="162"/>
      <c r="AB199" s="162"/>
      <c r="AC199" s="162"/>
      <c r="AD199" s="162"/>
    </row>
    <row r="200" ht="15.95" customHeight="1" spans="15:30">
      <c r="O200" s="190"/>
      <c r="P200" s="191"/>
      <c r="Q200" s="191"/>
      <c r="R200" s="162"/>
      <c r="S200" s="162"/>
      <c r="T200" s="162"/>
      <c r="U200" s="162"/>
      <c r="V200" s="162"/>
      <c r="W200" s="162"/>
      <c r="X200" s="162"/>
      <c r="Y200" s="162"/>
      <c r="Z200" s="162"/>
      <c r="AA200" s="162"/>
      <c r="AB200" s="162"/>
      <c r="AC200" s="162"/>
      <c r="AD200" s="162"/>
    </row>
    <row r="201" ht="15.95" customHeight="1" spans="15:30">
      <c r="O201" s="190"/>
      <c r="P201" s="191"/>
      <c r="Q201" s="191"/>
      <c r="R201" s="162"/>
      <c r="S201" s="162"/>
      <c r="T201" s="162"/>
      <c r="U201" s="162"/>
      <c r="V201" s="162"/>
      <c r="W201" s="162"/>
      <c r="X201" s="162"/>
      <c r="Y201" s="162"/>
      <c r="Z201" s="162"/>
      <c r="AA201" s="162"/>
      <c r="AB201" s="162"/>
      <c r="AC201" s="162"/>
      <c r="AD201" s="162"/>
    </row>
    <row r="202" ht="15.95" customHeight="1" spans="15:30">
      <c r="O202" s="190"/>
      <c r="P202" s="191"/>
      <c r="Q202" s="191"/>
      <c r="R202" s="162"/>
      <c r="S202" s="162"/>
      <c r="T202" s="162"/>
      <c r="U202" s="162"/>
      <c r="V202" s="162"/>
      <c r="W202" s="162"/>
      <c r="X202" s="162"/>
      <c r="Y202" s="162"/>
      <c r="Z202" s="162"/>
      <c r="AA202" s="162"/>
      <c r="AB202" s="162"/>
      <c r="AC202" s="162"/>
      <c r="AD202" s="162"/>
    </row>
    <row r="203" ht="15.95" customHeight="1" spans="15:30">
      <c r="O203" s="190"/>
      <c r="P203" s="191"/>
      <c r="Q203" s="191"/>
      <c r="R203" s="162"/>
      <c r="S203" s="162"/>
      <c r="T203" s="162"/>
      <c r="U203" s="162"/>
      <c r="V203" s="162"/>
      <c r="W203" s="162"/>
      <c r="X203" s="162"/>
      <c r="Y203" s="162"/>
      <c r="Z203" s="162"/>
      <c r="AA203" s="162"/>
      <c r="AB203" s="162"/>
      <c r="AC203" s="162"/>
      <c r="AD203" s="162"/>
    </row>
    <row r="204" ht="15.95" customHeight="1" spans="15:30">
      <c r="O204" s="190"/>
      <c r="P204" s="191"/>
      <c r="Q204" s="191"/>
      <c r="R204" s="162"/>
      <c r="S204" s="162"/>
      <c r="T204" s="162"/>
      <c r="U204" s="162"/>
      <c r="V204" s="162"/>
      <c r="W204" s="162"/>
      <c r="X204" s="162"/>
      <c r="Y204" s="162"/>
      <c r="Z204" s="162"/>
      <c r="AA204" s="162"/>
      <c r="AB204" s="162"/>
      <c r="AC204" s="162"/>
      <c r="AD204" s="162"/>
    </row>
    <row r="205" ht="15.95" customHeight="1" spans="15:30">
      <c r="O205" s="190"/>
      <c r="P205" s="191"/>
      <c r="Q205" s="191"/>
      <c r="R205" s="162"/>
      <c r="S205" s="162"/>
      <c r="T205" s="162"/>
      <c r="U205" s="162"/>
      <c r="V205" s="162"/>
      <c r="W205" s="162"/>
      <c r="X205" s="162"/>
      <c r="Y205" s="162"/>
      <c r="Z205" s="162"/>
      <c r="AA205" s="162"/>
      <c r="AB205" s="162"/>
      <c r="AC205" s="162"/>
      <c r="AD205" s="162"/>
    </row>
    <row r="206" ht="15.95" customHeight="1" spans="15:30">
      <c r="O206" s="190"/>
      <c r="P206" s="191"/>
      <c r="Q206" s="191"/>
      <c r="R206" s="162"/>
      <c r="S206" s="162"/>
      <c r="T206" s="162"/>
      <c r="U206" s="162"/>
      <c r="V206" s="162"/>
      <c r="W206" s="162"/>
      <c r="X206" s="162"/>
      <c r="Y206" s="162"/>
      <c r="Z206" s="162"/>
      <c r="AA206" s="162"/>
      <c r="AB206" s="162"/>
      <c r="AC206" s="162"/>
      <c r="AD206" s="162"/>
    </row>
    <row r="207" ht="15.95" customHeight="1" spans="15:30">
      <c r="O207" s="190"/>
      <c r="P207" s="191"/>
      <c r="Q207" s="191"/>
      <c r="R207" s="162"/>
      <c r="S207" s="162"/>
      <c r="T207" s="162"/>
      <c r="U207" s="162"/>
      <c r="V207" s="162"/>
      <c r="W207" s="162"/>
      <c r="X207" s="162"/>
      <c r="Y207" s="162"/>
      <c r="Z207" s="162"/>
      <c r="AA207" s="162"/>
      <c r="AB207" s="162"/>
      <c r="AC207" s="162"/>
      <c r="AD207" s="162"/>
    </row>
    <row r="208" ht="15.95" customHeight="1" spans="15:30">
      <c r="O208" s="190"/>
      <c r="P208" s="191"/>
      <c r="Q208" s="191"/>
      <c r="R208" s="162"/>
      <c r="S208" s="162"/>
      <c r="T208" s="162"/>
      <c r="U208" s="162"/>
      <c r="V208" s="162"/>
      <c r="W208" s="162"/>
      <c r="X208" s="162"/>
      <c r="Y208" s="162"/>
      <c r="Z208" s="162"/>
      <c r="AA208" s="162"/>
      <c r="AB208" s="162"/>
      <c r="AC208" s="162"/>
      <c r="AD208" s="162"/>
    </row>
    <row r="209" ht="15.95" customHeight="1" spans="15:30">
      <c r="O209" s="190"/>
      <c r="P209" s="191"/>
      <c r="Q209" s="191"/>
      <c r="R209" s="162"/>
      <c r="S209" s="162"/>
      <c r="T209" s="162"/>
      <c r="U209" s="162"/>
      <c r="V209" s="162"/>
      <c r="W209" s="162"/>
      <c r="X209" s="162"/>
      <c r="Y209" s="162"/>
      <c r="Z209" s="162"/>
      <c r="AA209" s="162"/>
      <c r="AB209" s="162"/>
      <c r="AC209" s="162"/>
      <c r="AD209" s="162"/>
    </row>
    <row r="210" ht="15.95" customHeight="1" spans="15:30">
      <c r="O210" s="190"/>
      <c r="P210" s="191"/>
      <c r="Q210" s="191"/>
      <c r="R210" s="162"/>
      <c r="S210" s="162"/>
      <c r="T210" s="162"/>
      <c r="U210" s="162"/>
      <c r="V210" s="162"/>
      <c r="W210" s="162"/>
      <c r="X210" s="162"/>
      <c r="Y210" s="162"/>
      <c r="Z210" s="162"/>
      <c r="AA210" s="162"/>
      <c r="AB210" s="162"/>
      <c r="AC210" s="162"/>
      <c r="AD210" s="162"/>
    </row>
    <row r="211" ht="15.95" customHeight="1" spans="15:30">
      <c r="O211" s="190"/>
      <c r="P211" s="191"/>
      <c r="Q211" s="191"/>
      <c r="R211" s="162"/>
      <c r="S211" s="162"/>
      <c r="T211" s="162"/>
      <c r="U211" s="162"/>
      <c r="V211" s="162"/>
      <c r="W211" s="162"/>
      <c r="X211" s="162"/>
      <c r="Y211" s="162"/>
      <c r="Z211" s="162"/>
      <c r="AA211" s="162"/>
      <c r="AB211" s="162"/>
      <c r="AC211" s="162"/>
      <c r="AD211" s="162"/>
    </row>
    <row r="212" ht="15.95" customHeight="1" spans="15:30">
      <c r="O212" s="190"/>
      <c r="P212" s="191"/>
      <c r="Q212" s="191"/>
      <c r="R212" s="162"/>
      <c r="S212" s="162"/>
      <c r="T212" s="162"/>
      <c r="U212" s="162"/>
      <c r="V212" s="162"/>
      <c r="W212" s="162"/>
      <c r="X212" s="162"/>
      <c r="Y212" s="162"/>
      <c r="Z212" s="162"/>
      <c r="AA212" s="162"/>
      <c r="AB212" s="162"/>
      <c r="AC212" s="162"/>
      <c r="AD212" s="162"/>
    </row>
    <row r="213" ht="15.95" customHeight="1" spans="15:30">
      <c r="O213" s="190"/>
      <c r="P213" s="191"/>
      <c r="Q213" s="191"/>
      <c r="R213" s="162"/>
      <c r="S213" s="162"/>
      <c r="T213" s="162"/>
      <c r="U213" s="162"/>
      <c r="V213" s="162"/>
      <c r="W213" s="162"/>
      <c r="X213" s="162"/>
      <c r="Y213" s="162"/>
      <c r="Z213" s="162"/>
      <c r="AA213" s="162"/>
      <c r="AB213" s="162"/>
      <c r="AC213" s="162"/>
      <c r="AD213" s="162"/>
    </row>
    <row r="214" ht="15.95" customHeight="1" spans="15:30">
      <c r="O214" s="190"/>
      <c r="P214" s="191"/>
      <c r="Q214" s="191"/>
      <c r="R214" s="162"/>
      <c r="S214" s="162"/>
      <c r="T214" s="162"/>
      <c r="U214" s="162"/>
      <c r="V214" s="162"/>
      <c r="W214" s="162"/>
      <c r="X214" s="162"/>
      <c r="Y214" s="162"/>
      <c r="Z214" s="162"/>
      <c r="AA214" s="162"/>
      <c r="AB214" s="162"/>
      <c r="AC214" s="162"/>
      <c r="AD214" s="162"/>
    </row>
    <row r="215" ht="15.95" customHeight="1" spans="15:30">
      <c r="O215" s="190"/>
      <c r="P215" s="191"/>
      <c r="Q215" s="191"/>
      <c r="R215" s="162"/>
      <c r="S215" s="162"/>
      <c r="T215" s="162"/>
      <c r="U215" s="162"/>
      <c r="V215" s="162"/>
      <c r="W215" s="162"/>
      <c r="X215" s="162"/>
      <c r="Y215" s="162"/>
      <c r="Z215" s="162"/>
      <c r="AA215" s="162"/>
      <c r="AB215" s="162"/>
      <c r="AC215" s="162"/>
      <c r="AD215" s="162"/>
    </row>
    <row r="216" ht="15.95" customHeight="1" spans="15:30">
      <c r="O216" s="190"/>
      <c r="P216" s="191"/>
      <c r="Q216" s="191"/>
      <c r="R216" s="162"/>
      <c r="S216" s="162"/>
      <c r="T216" s="162"/>
      <c r="U216" s="162"/>
      <c r="V216" s="162"/>
      <c r="W216" s="162"/>
      <c r="X216" s="162"/>
      <c r="Y216" s="162"/>
      <c r="Z216" s="162"/>
      <c r="AA216" s="162"/>
      <c r="AB216" s="162"/>
      <c r="AC216" s="162"/>
      <c r="AD216" s="162"/>
    </row>
    <row r="217" ht="15.95" customHeight="1" spans="15:30">
      <c r="O217" s="190"/>
      <c r="P217" s="191"/>
      <c r="Q217" s="191"/>
      <c r="R217" s="162"/>
      <c r="S217" s="162"/>
      <c r="T217" s="162"/>
      <c r="U217" s="162"/>
      <c r="V217" s="162"/>
      <c r="W217" s="162"/>
      <c r="X217" s="162"/>
      <c r="Y217" s="162"/>
      <c r="Z217" s="162"/>
      <c r="AA217" s="162"/>
      <c r="AB217" s="162"/>
      <c r="AC217" s="162"/>
      <c r="AD217" s="162"/>
    </row>
    <row r="218" ht="15.95" customHeight="1" spans="15:30">
      <c r="O218" s="190"/>
      <c r="P218" s="191"/>
      <c r="Q218" s="191"/>
      <c r="R218" s="162"/>
      <c r="S218" s="162"/>
      <c r="T218" s="162"/>
      <c r="U218" s="162"/>
      <c r="V218" s="162"/>
      <c r="W218" s="162"/>
      <c r="X218" s="162"/>
      <c r="Y218" s="162"/>
      <c r="Z218" s="162"/>
      <c r="AA218" s="162"/>
      <c r="AB218" s="162"/>
      <c r="AC218" s="162"/>
      <c r="AD218" s="162"/>
    </row>
    <row r="219" ht="15.95" customHeight="1" spans="2:30">
      <c r="B219" s="192" t="str">
        <f>IF($I$49="SIM","RECONHECERFIRMA",VLOOKUP($G$5,'PROCV DADOS REPRESENTATES'!$A$1:$B$272,2,0))</f>
        <v>DROGAFONTE LTDA
CNPJ: 08.778.201/0001-26
WELLINGTON AMARO DA SILVA
RG nº 29.776.074-9 SSP/SP
CPF nº 259.876.858-26
REPRESENTANTE LEGAL</v>
      </c>
      <c r="C219" s="192"/>
      <c r="D219" s="192"/>
      <c r="E219" s="192"/>
      <c r="F219" s="192"/>
      <c r="G219" s="192"/>
      <c r="O219" s="190"/>
      <c r="P219" s="191"/>
      <c r="Q219" s="191"/>
      <c r="R219" s="162"/>
      <c r="S219" s="162"/>
      <c r="T219" s="162"/>
      <c r="U219" s="162"/>
      <c r="V219" s="162"/>
      <c r="W219" s="162"/>
      <c r="X219" s="162"/>
      <c r="Y219" s="162"/>
      <c r="Z219" s="162"/>
      <c r="AA219" s="162"/>
      <c r="AB219" s="162"/>
      <c r="AC219" s="162"/>
      <c r="AD219" s="162"/>
    </row>
    <row r="220" ht="15.95" customHeight="1" spans="2:30">
      <c r="B220" s="194"/>
      <c r="C220" s="194"/>
      <c r="D220" s="194"/>
      <c r="E220" s="194"/>
      <c r="F220" s="194"/>
      <c r="G220" s="194"/>
      <c r="O220" s="190"/>
      <c r="P220" s="191"/>
      <c r="Q220" s="191"/>
      <c r="R220" s="162"/>
      <c r="S220" s="162"/>
      <c r="T220" s="162"/>
      <c r="U220" s="162"/>
      <c r="V220" s="162"/>
      <c r="W220" s="162"/>
      <c r="X220" s="162"/>
      <c r="Y220" s="162"/>
      <c r="Z220" s="162"/>
      <c r="AA220" s="162"/>
      <c r="AB220" s="162"/>
      <c r="AC220" s="162"/>
      <c r="AD220" s="162"/>
    </row>
    <row r="221" ht="15.95" customHeight="1" spans="2:30">
      <c r="B221" s="194"/>
      <c r="C221" s="194"/>
      <c r="D221" s="194"/>
      <c r="E221" s="194"/>
      <c r="F221" s="194"/>
      <c r="G221" s="194"/>
      <c r="O221" s="190"/>
      <c r="P221" s="191"/>
      <c r="Q221" s="191"/>
      <c r="R221" s="162"/>
      <c r="S221" s="162"/>
      <c r="T221" s="162"/>
      <c r="U221" s="162"/>
      <c r="V221" s="162"/>
      <c r="W221" s="162"/>
      <c r="X221" s="162"/>
      <c r="Y221" s="162"/>
      <c r="Z221" s="162"/>
      <c r="AA221" s="162"/>
      <c r="AB221" s="162"/>
      <c r="AC221" s="162"/>
      <c r="AD221" s="162"/>
    </row>
    <row r="222" ht="15.95" customHeight="1" spans="2:30">
      <c r="B222" s="194"/>
      <c r="C222" s="194"/>
      <c r="D222" s="194"/>
      <c r="E222" s="194"/>
      <c r="F222" s="194"/>
      <c r="G222" s="194"/>
      <c r="O222" s="190"/>
      <c r="P222" s="191"/>
      <c r="Q222" s="191"/>
      <c r="R222" s="162"/>
      <c r="S222" s="162"/>
      <c r="T222" s="162"/>
      <c r="U222" s="162"/>
      <c r="V222" s="162"/>
      <c r="W222" s="162"/>
      <c r="X222" s="162"/>
      <c r="Y222" s="162"/>
      <c r="Z222" s="162"/>
      <c r="AA222" s="162"/>
      <c r="AB222" s="162"/>
      <c r="AC222" s="162"/>
      <c r="AD222" s="162"/>
    </row>
    <row r="223" ht="15.95" customHeight="1" spans="2:30">
      <c r="B223" s="194"/>
      <c r="C223" s="194"/>
      <c r="D223" s="194"/>
      <c r="E223" s="194"/>
      <c r="F223" s="194"/>
      <c r="G223" s="194"/>
      <c r="O223" s="190"/>
      <c r="P223" s="191"/>
      <c r="Q223" s="191"/>
      <c r="R223" s="162"/>
      <c r="S223" s="162"/>
      <c r="T223" s="162"/>
      <c r="U223" s="162"/>
      <c r="V223" s="162"/>
      <c r="W223" s="162"/>
      <c r="X223" s="162"/>
      <c r="Y223" s="162"/>
      <c r="Z223" s="162"/>
      <c r="AA223" s="162"/>
      <c r="AB223" s="162"/>
      <c r="AC223" s="162"/>
      <c r="AD223" s="162"/>
    </row>
    <row r="224" ht="15.95" customHeight="1" spans="2:30">
      <c r="B224" s="194"/>
      <c r="C224" s="194"/>
      <c r="D224" s="194"/>
      <c r="E224" s="194"/>
      <c r="F224" s="194"/>
      <c r="G224" s="194"/>
      <c r="O224" s="190"/>
      <c r="P224" s="191"/>
      <c r="Q224" s="191"/>
      <c r="R224" s="162"/>
      <c r="S224" s="162"/>
      <c r="T224" s="162"/>
      <c r="U224" s="162"/>
      <c r="V224" s="162"/>
      <c r="W224" s="162"/>
      <c r="X224" s="162"/>
      <c r="Y224" s="162"/>
      <c r="Z224" s="162"/>
      <c r="AA224" s="162"/>
      <c r="AB224" s="162"/>
      <c r="AC224" s="162"/>
      <c r="AD224" s="162"/>
    </row>
    <row r="225" ht="15.95" customHeight="1" spans="2:30">
      <c r="B225" s="194"/>
      <c r="C225" s="194"/>
      <c r="D225" s="194"/>
      <c r="E225" s="194"/>
      <c r="F225" s="194"/>
      <c r="G225" s="194"/>
      <c r="O225" s="190"/>
      <c r="P225" s="191"/>
      <c r="Q225" s="191"/>
      <c r="R225" s="162"/>
      <c r="S225" s="162"/>
      <c r="T225" s="162"/>
      <c r="U225" s="162"/>
      <c r="V225" s="162"/>
      <c r="W225" s="162"/>
      <c r="X225" s="162"/>
      <c r="Y225" s="162"/>
      <c r="Z225" s="162"/>
      <c r="AA225" s="162"/>
      <c r="AB225" s="162"/>
      <c r="AC225" s="162"/>
      <c r="AD225" s="162"/>
    </row>
    <row r="226" ht="15.95" customHeight="1" spans="2:30">
      <c r="B226" s="194"/>
      <c r="C226" s="194"/>
      <c r="D226" s="194"/>
      <c r="E226" s="194"/>
      <c r="F226" s="194"/>
      <c r="G226" s="194"/>
      <c r="O226" s="190"/>
      <c r="P226" s="191"/>
      <c r="Q226" s="191"/>
      <c r="R226" s="162"/>
      <c r="S226" s="162"/>
      <c r="T226" s="162"/>
      <c r="U226" s="162"/>
      <c r="V226" s="162"/>
      <c r="W226" s="162"/>
      <c r="X226" s="162"/>
      <c r="Y226" s="162"/>
      <c r="Z226" s="162"/>
      <c r="AA226" s="162"/>
      <c r="AB226" s="162"/>
      <c r="AC226" s="162"/>
      <c r="AD226" s="162"/>
    </row>
    <row r="227" ht="15.95" customHeight="1" spans="2:30">
      <c r="B227" s="194"/>
      <c r="C227" s="194"/>
      <c r="D227" s="194"/>
      <c r="E227" s="194"/>
      <c r="F227" s="194"/>
      <c r="G227" s="194"/>
      <c r="O227" s="190"/>
      <c r="P227" s="191"/>
      <c r="Q227" s="191"/>
      <c r="R227" s="162"/>
      <c r="S227" s="162"/>
      <c r="T227" s="162"/>
      <c r="U227" s="162"/>
      <c r="V227" s="162"/>
      <c r="W227" s="162"/>
      <c r="X227" s="162"/>
      <c r="Y227" s="162"/>
      <c r="Z227" s="162"/>
      <c r="AA227" s="162"/>
      <c r="AB227" s="162"/>
      <c r="AC227" s="162"/>
      <c r="AD227" s="162"/>
    </row>
    <row r="228" ht="15.95" customHeight="1" spans="2:30">
      <c r="B228" s="193"/>
      <c r="C228" s="193"/>
      <c r="D228" s="193"/>
      <c r="E228" s="193"/>
      <c r="F228" s="193"/>
      <c r="G228" s="193"/>
      <c r="O228" s="190"/>
      <c r="P228" s="191"/>
      <c r="Q228" s="191"/>
      <c r="R228" s="162"/>
      <c r="S228" s="162"/>
      <c r="T228" s="162"/>
      <c r="U228" s="162"/>
      <c r="V228" s="162"/>
      <c r="W228" s="162"/>
      <c r="X228" s="162"/>
      <c r="Y228" s="162"/>
      <c r="Z228" s="162"/>
      <c r="AA228" s="162"/>
      <c r="AB228" s="162"/>
      <c r="AC228" s="162"/>
      <c r="AD228" s="162"/>
    </row>
    <row r="229" ht="15.95" customHeight="1" spans="2:30">
      <c r="B229" s="193"/>
      <c r="C229" s="193"/>
      <c r="D229" s="193"/>
      <c r="E229" s="193"/>
      <c r="F229" s="193"/>
      <c r="G229" s="193"/>
      <c r="O229" s="190"/>
      <c r="P229" s="191"/>
      <c r="Q229" s="191"/>
      <c r="R229" s="162"/>
      <c r="S229" s="162"/>
      <c r="T229" s="162"/>
      <c r="U229" s="162"/>
      <c r="V229" s="162"/>
      <c r="W229" s="162"/>
      <c r="X229" s="162"/>
      <c r="Y229" s="162"/>
      <c r="Z229" s="162"/>
      <c r="AA229" s="162"/>
      <c r="AB229" s="162"/>
      <c r="AC229" s="162"/>
      <c r="AD229" s="162"/>
    </row>
    <row r="230" ht="15.95" customHeight="1" spans="2:30">
      <c r="B230" s="193"/>
      <c r="C230" s="193"/>
      <c r="D230" s="193"/>
      <c r="E230" s="193"/>
      <c r="F230" s="193"/>
      <c r="G230" s="193"/>
      <c r="O230" s="190"/>
      <c r="P230" s="191"/>
      <c r="Q230" s="191"/>
      <c r="R230" s="162"/>
      <c r="S230" s="162"/>
      <c r="T230" s="162"/>
      <c r="U230" s="162"/>
      <c r="V230" s="162"/>
      <c r="W230" s="162"/>
      <c r="X230" s="162"/>
      <c r="Y230" s="162"/>
      <c r="Z230" s="162"/>
      <c r="AA230" s="162"/>
      <c r="AB230" s="162"/>
      <c r="AC230" s="162"/>
      <c r="AD230" s="162"/>
    </row>
    <row r="231" ht="15.95" customHeight="1" spans="15:30">
      <c r="O231" s="190"/>
      <c r="P231" s="191"/>
      <c r="Q231" s="191"/>
      <c r="R231" s="162"/>
      <c r="S231" s="162"/>
      <c r="T231" s="162"/>
      <c r="U231" s="162"/>
      <c r="V231" s="162"/>
      <c r="W231" s="162"/>
      <c r="X231" s="162"/>
      <c r="Y231" s="162"/>
      <c r="Z231" s="162"/>
      <c r="AA231" s="162"/>
      <c r="AB231" s="162"/>
      <c r="AC231" s="162"/>
      <c r="AD231" s="162"/>
    </row>
    <row r="232" ht="15.95" customHeight="1" spans="15:30">
      <c r="O232" s="190"/>
      <c r="P232" s="191"/>
      <c r="Q232" s="191"/>
      <c r="R232" s="162"/>
      <c r="S232" s="162"/>
      <c r="T232" s="162"/>
      <c r="U232" s="162"/>
      <c r="V232" s="162"/>
      <c r="W232" s="162"/>
      <c r="X232" s="162"/>
      <c r="Y232" s="162"/>
      <c r="Z232" s="162"/>
      <c r="AA232" s="162"/>
      <c r="AB232" s="162"/>
      <c r="AC232" s="162"/>
      <c r="AD232" s="162"/>
    </row>
    <row r="233" ht="15.95" customHeight="1" spans="1:30">
      <c r="A233" s="178"/>
      <c r="B233" s="179"/>
      <c r="C233" s="180"/>
      <c r="D233" s="180"/>
      <c r="E233" s="180"/>
      <c r="F233" s="178"/>
      <c r="G233" s="178"/>
      <c r="H233" s="178"/>
      <c r="O233" s="190"/>
      <c r="P233" s="191"/>
      <c r="Q233" s="191"/>
      <c r="R233" s="162"/>
      <c r="S233" s="162"/>
      <c r="T233" s="162"/>
      <c r="U233" s="162"/>
      <c r="V233" s="162"/>
      <c r="W233" s="162"/>
      <c r="X233" s="162"/>
      <c r="Y233" s="162"/>
      <c r="Z233" s="162"/>
      <c r="AA233" s="162"/>
      <c r="AB233" s="162"/>
      <c r="AC233" s="162"/>
      <c r="AD233" s="162"/>
    </row>
    <row r="234" ht="15.95" customHeight="1" spans="1:30">
      <c r="A234" s="178"/>
      <c r="B234" s="179"/>
      <c r="C234" s="180"/>
      <c r="D234" s="180"/>
      <c r="E234" s="180"/>
      <c r="F234" s="178"/>
      <c r="G234" s="178"/>
      <c r="H234" s="178"/>
      <c r="O234" s="190"/>
      <c r="P234" s="191"/>
      <c r="Q234" s="191"/>
      <c r="R234" s="162"/>
      <c r="S234" s="162"/>
      <c r="T234" s="162"/>
      <c r="U234" s="162"/>
      <c r="V234" s="162"/>
      <c r="W234" s="162"/>
      <c r="X234" s="162"/>
      <c r="Y234" s="162"/>
      <c r="Z234" s="162"/>
      <c r="AA234" s="162"/>
      <c r="AB234" s="162"/>
      <c r="AC234" s="162"/>
      <c r="AD234" s="162"/>
    </row>
    <row r="235" ht="15.95" customHeight="1" spans="1:30">
      <c r="A235" s="178"/>
      <c r="B235" s="179"/>
      <c r="C235" s="180"/>
      <c r="D235" s="180"/>
      <c r="E235" s="180"/>
      <c r="F235" s="178"/>
      <c r="G235" s="178"/>
      <c r="H235" s="178"/>
      <c r="O235" s="190"/>
      <c r="P235" s="191"/>
      <c r="Q235" s="191"/>
      <c r="R235" s="162"/>
      <c r="S235" s="162"/>
      <c r="T235" s="162"/>
      <c r="U235" s="162"/>
      <c r="V235" s="162"/>
      <c r="W235" s="162"/>
      <c r="X235" s="162"/>
      <c r="Y235" s="162"/>
      <c r="Z235" s="162"/>
      <c r="AA235" s="162"/>
      <c r="AB235" s="162"/>
      <c r="AC235" s="162"/>
      <c r="AD235" s="162"/>
    </row>
    <row r="236" ht="15.95" customHeight="1" spans="1:30">
      <c r="A236" s="178"/>
      <c r="B236" s="178"/>
      <c r="C236" s="180"/>
      <c r="D236" s="180"/>
      <c r="E236" s="180"/>
      <c r="F236" s="178" t="s">
        <v>369</v>
      </c>
      <c r="G236" s="178"/>
      <c r="H236" s="181">
        <f ca="1">TODAY()</f>
        <v>46050</v>
      </c>
      <c r="O236" s="190"/>
      <c r="P236" s="191"/>
      <c r="Q236" s="191"/>
      <c r="R236" s="162"/>
      <c r="S236" s="162"/>
      <c r="T236" s="162"/>
      <c r="U236" s="162"/>
      <c r="V236" s="162"/>
      <c r="W236" s="162"/>
      <c r="X236" s="162"/>
      <c r="Y236" s="162"/>
      <c r="Z236" s="162"/>
      <c r="AA236" s="162"/>
      <c r="AB236" s="162"/>
      <c r="AC236" s="162"/>
      <c r="AD236" s="162"/>
    </row>
    <row r="237" ht="15.95" customHeight="1" spans="1:30">
      <c r="A237" s="178"/>
      <c r="B237" s="178"/>
      <c r="C237" s="180"/>
      <c r="D237" s="180"/>
      <c r="E237" s="180"/>
      <c r="F237" s="178"/>
      <c r="G237" s="178"/>
      <c r="H237" s="178"/>
      <c r="O237" s="190"/>
      <c r="P237" s="191"/>
      <c r="Q237" s="191"/>
      <c r="R237" s="162"/>
      <c r="S237" s="162"/>
      <c r="T237" s="162"/>
      <c r="U237" s="162"/>
      <c r="V237" s="162"/>
      <c r="W237" s="162"/>
      <c r="X237" s="162"/>
      <c r="Y237" s="162"/>
      <c r="Z237" s="162"/>
      <c r="AA237" s="162"/>
      <c r="AB237" s="162"/>
      <c r="AC237" s="162"/>
      <c r="AD237" s="162"/>
    </row>
    <row r="238" ht="15.95" customHeight="1" spans="1:30">
      <c r="A238" s="178"/>
      <c r="B238" s="178"/>
      <c r="C238" s="180"/>
      <c r="D238" s="180"/>
      <c r="E238" s="180"/>
      <c r="F238" s="178"/>
      <c r="G238" s="178"/>
      <c r="H238" s="178"/>
      <c r="O238" s="190"/>
      <c r="P238" s="191"/>
      <c r="Q238" s="191"/>
      <c r="R238" s="162"/>
      <c r="S238" s="162"/>
      <c r="T238" s="162"/>
      <c r="U238" s="162"/>
      <c r="V238" s="162"/>
      <c r="W238" s="162"/>
      <c r="X238" s="162"/>
      <c r="Y238" s="162"/>
      <c r="Z238" s="162"/>
      <c r="AA238" s="162"/>
      <c r="AB238" s="162"/>
      <c r="AC238" s="162"/>
      <c r="AD238" s="162"/>
    </row>
    <row r="239" ht="15.95" customHeight="1" spans="1:30">
      <c r="A239" s="178"/>
      <c r="B239" s="178"/>
      <c r="C239" s="180"/>
      <c r="D239" s="180"/>
      <c r="E239" s="180"/>
      <c r="F239" s="178"/>
      <c r="G239" s="178"/>
      <c r="H239" s="178"/>
      <c r="O239" s="190"/>
      <c r="P239" s="191"/>
      <c r="Q239" s="191"/>
      <c r="R239" s="162"/>
      <c r="S239" s="162"/>
      <c r="T239" s="162"/>
      <c r="U239" s="162"/>
      <c r="V239" s="162"/>
      <c r="W239" s="162"/>
      <c r="X239" s="162"/>
      <c r="Y239" s="162"/>
      <c r="Z239" s="162"/>
      <c r="AA239" s="162"/>
      <c r="AB239" s="162"/>
      <c r="AC239" s="162"/>
      <c r="AD239" s="162"/>
    </row>
    <row r="240" ht="15.95" customHeight="1" spans="1:30">
      <c r="A240" s="182" t="str">
        <f>$G$4</f>
        <v>PREFEITURA DO MUNICÍPIO DE OSVALDO CRUZ/SP</v>
      </c>
      <c r="B240" s="182"/>
      <c r="C240" s="180"/>
      <c r="D240" s="180"/>
      <c r="E240" s="180"/>
      <c r="F240" s="178"/>
      <c r="G240" s="178"/>
      <c r="H240" s="178"/>
      <c r="O240" s="190"/>
      <c r="P240" s="191"/>
      <c r="Q240" s="191"/>
      <c r="R240" s="162"/>
      <c r="S240" s="162"/>
      <c r="T240" s="162"/>
      <c r="U240" s="162"/>
      <c r="V240" s="162"/>
      <c r="W240" s="162"/>
      <c r="X240" s="162"/>
      <c r="Y240" s="162"/>
      <c r="Z240" s="162"/>
      <c r="AA240" s="162"/>
      <c r="AB240" s="162"/>
      <c r="AC240" s="162"/>
      <c r="AD240" s="162"/>
    </row>
    <row r="241" ht="15.95" customHeight="1" spans="1:30">
      <c r="A241" s="182" t="str">
        <f>$G$6</f>
        <v>PREGÃO PRESENCIAL Nº 01/2026</v>
      </c>
      <c r="B241" s="182"/>
      <c r="C241" s="180"/>
      <c r="D241" s="180"/>
      <c r="E241" s="180"/>
      <c r="F241" s="178"/>
      <c r="G241" s="178"/>
      <c r="H241" s="178"/>
      <c r="O241" s="190"/>
      <c r="P241" s="191"/>
      <c r="Q241" s="191"/>
      <c r="R241" s="162"/>
      <c r="S241" s="162"/>
      <c r="T241" s="162"/>
      <c r="U241" s="162"/>
      <c r="V241" s="162"/>
      <c r="W241" s="162"/>
      <c r="X241" s="162"/>
      <c r="Y241" s="162"/>
      <c r="Z241" s="162"/>
      <c r="AA241" s="162"/>
      <c r="AB241" s="162"/>
      <c r="AC241" s="162"/>
      <c r="AD241" s="162"/>
    </row>
    <row r="242" ht="15.95" customHeight="1" spans="1:30">
      <c r="A242" s="182" t="s">
        <v>370</v>
      </c>
      <c r="B242" s="184" t="str">
        <f>$B$6</f>
        <v>Nº 01/2026</v>
      </c>
      <c r="C242" s="180"/>
      <c r="D242" s="180"/>
      <c r="E242" s="180"/>
      <c r="F242" s="178"/>
      <c r="G242" s="178"/>
      <c r="H242" s="178"/>
      <c r="O242" s="190"/>
      <c r="P242" s="191"/>
      <c r="Q242" s="191"/>
      <c r="R242" s="162"/>
      <c r="S242" s="162"/>
      <c r="T242" s="162"/>
      <c r="U242" s="162"/>
      <c r="V242" s="162"/>
      <c r="W242" s="162"/>
      <c r="X242" s="162"/>
      <c r="Y242" s="162"/>
      <c r="Z242" s="162"/>
      <c r="AA242" s="162"/>
      <c r="AB242" s="162"/>
      <c r="AC242" s="162"/>
      <c r="AD242" s="162"/>
    </row>
    <row r="243" ht="15.95" customHeight="1" spans="1:30">
      <c r="A243" s="182" t="s">
        <v>371</v>
      </c>
      <c r="B243" s="185">
        <f>$B$7</f>
        <v>46056</v>
      </c>
      <c r="C243" s="180"/>
      <c r="D243" s="180"/>
      <c r="E243" s="180"/>
      <c r="F243" s="178"/>
      <c r="G243" s="178"/>
      <c r="H243" s="178"/>
      <c r="O243" s="190"/>
      <c r="P243" s="191"/>
      <c r="Q243" s="191"/>
      <c r="R243" s="162"/>
      <c r="S243" s="162"/>
      <c r="T243" s="162"/>
      <c r="U243" s="162"/>
      <c r="V243" s="162"/>
      <c r="W243" s="162"/>
      <c r="X243" s="162"/>
      <c r="Y243" s="162"/>
      <c r="Z243" s="162"/>
      <c r="AA243" s="162"/>
      <c r="AB243" s="162"/>
      <c r="AC243" s="162"/>
      <c r="AD243" s="162"/>
    </row>
    <row r="244" ht="15.95" customHeight="1" spans="1:30">
      <c r="A244" s="182" t="s">
        <v>372</v>
      </c>
      <c r="B244" s="186">
        <f>$B$8</f>
        <v>0.375</v>
      </c>
      <c r="C244" s="180"/>
      <c r="D244" s="180"/>
      <c r="E244" s="180"/>
      <c r="F244" s="178"/>
      <c r="G244" s="178"/>
      <c r="H244" s="178"/>
      <c r="O244" s="190"/>
      <c r="P244" s="191"/>
      <c r="Q244" s="191"/>
      <c r="R244" s="162"/>
      <c r="S244" s="162"/>
      <c r="T244" s="162"/>
      <c r="U244" s="162"/>
      <c r="V244" s="162"/>
      <c r="W244" s="162"/>
      <c r="X244" s="162"/>
      <c r="Y244" s="162"/>
      <c r="Z244" s="162"/>
      <c r="AA244" s="162"/>
      <c r="AB244" s="162"/>
      <c r="AC244" s="162"/>
      <c r="AD244" s="162"/>
    </row>
    <row r="245" ht="15.95" customHeight="1" spans="1:30">
      <c r="A245" s="182" t="s">
        <v>373</v>
      </c>
      <c r="B245" s="182"/>
      <c r="C245" s="180"/>
      <c r="D245" s="180"/>
      <c r="E245" s="180"/>
      <c r="F245" s="178"/>
      <c r="G245" s="178"/>
      <c r="H245" s="178"/>
      <c r="O245" s="190"/>
      <c r="P245" s="191"/>
      <c r="Q245" s="191"/>
      <c r="R245" s="162"/>
      <c r="S245" s="162"/>
      <c r="T245" s="162"/>
      <c r="U245" s="162"/>
      <c r="V245" s="162"/>
      <c r="W245" s="162"/>
      <c r="X245" s="162"/>
      <c r="Y245" s="162"/>
      <c r="Z245" s="162"/>
      <c r="AA245" s="162"/>
      <c r="AB245" s="162"/>
      <c r="AC245" s="162"/>
      <c r="AD245" s="162"/>
    </row>
    <row r="246" ht="16.5" customHeight="1" spans="15:30">
      <c r="O246" s="190"/>
      <c r="P246" s="191"/>
      <c r="Q246" s="191"/>
      <c r="R246" s="162"/>
      <c r="S246" s="162"/>
      <c r="T246" s="162"/>
      <c r="U246" s="162"/>
      <c r="V246" s="162"/>
      <c r="W246" s="162"/>
      <c r="X246" s="162"/>
      <c r="Y246" s="162"/>
      <c r="Z246" s="162"/>
      <c r="AA246" s="162"/>
      <c r="AB246" s="162"/>
      <c r="AC246" s="162"/>
      <c r="AD246" s="162"/>
    </row>
    <row r="247" ht="16.5" customHeight="1" spans="15:30">
      <c r="O247" s="190"/>
      <c r="P247" s="191"/>
      <c r="Q247" s="191"/>
      <c r="R247" s="162"/>
      <c r="S247" s="162"/>
      <c r="T247" s="162"/>
      <c r="U247" s="162"/>
      <c r="V247" s="162"/>
      <c r="W247" s="162"/>
      <c r="X247" s="162"/>
      <c r="Y247" s="162"/>
      <c r="Z247" s="162"/>
      <c r="AA247" s="162"/>
      <c r="AB247" s="162"/>
      <c r="AC247" s="162"/>
      <c r="AD247" s="162"/>
    </row>
    <row r="248" ht="15.95" customHeight="1" spans="15:30">
      <c r="O248" s="190"/>
      <c r="P248" s="191"/>
      <c r="Q248" s="191"/>
      <c r="R248" s="162"/>
      <c r="S248" s="162"/>
      <c r="T248" s="162"/>
      <c r="U248" s="162"/>
      <c r="V248" s="162"/>
      <c r="W248" s="162"/>
      <c r="X248" s="162"/>
      <c r="Y248" s="162"/>
      <c r="Z248" s="162"/>
      <c r="AA248" s="162"/>
      <c r="AB248" s="162"/>
      <c r="AC248" s="162"/>
      <c r="AD248" s="162"/>
    </row>
    <row r="249" ht="15.95" customHeight="1" spans="2:30">
      <c r="B249" s="197" t="str">
        <f>IF(J51="X","DECLARAÇÃO DE INEXISTÊNCIA DE FATOS IMPEDITIVOS",IF(K51="X","DECLARAÇÃO DE INEXISTÊNCIA DE FATOS IMPEDITIVOS",IF(L51="X","DECLARAÇÃO DE INEXISTÊNCIA DE FATOS IMPEDITIVOS","NÃO IMPRIMIR")))</f>
        <v>NÃO IMPRIMIR</v>
      </c>
      <c r="C249" s="197"/>
      <c r="D249" s="197"/>
      <c r="E249" s="197"/>
      <c r="F249" s="197"/>
      <c r="G249" s="197"/>
      <c r="H249" s="197"/>
      <c r="O249" s="190"/>
      <c r="P249" s="191"/>
      <c r="Q249" s="191"/>
      <c r="R249" s="162"/>
      <c r="S249" s="162"/>
      <c r="T249" s="162"/>
      <c r="U249" s="162"/>
      <c r="V249" s="162"/>
      <c r="W249" s="162"/>
      <c r="X249" s="162"/>
      <c r="Y249" s="162"/>
      <c r="Z249" s="162"/>
      <c r="AA249" s="162"/>
      <c r="AB249" s="162"/>
      <c r="AC249" s="162"/>
      <c r="AD249" s="162"/>
    </row>
    <row r="250" ht="15.95" customHeight="1" spans="2:30">
      <c r="B250" s="197"/>
      <c r="C250" s="197"/>
      <c r="D250" s="197"/>
      <c r="E250" s="197"/>
      <c r="F250" s="197"/>
      <c r="G250" s="197"/>
      <c r="H250" s="197"/>
      <c r="O250" s="190"/>
      <c r="P250" s="191"/>
      <c r="Q250" s="191"/>
      <c r="R250" s="162"/>
      <c r="S250" s="162"/>
      <c r="T250" s="162"/>
      <c r="U250" s="162"/>
      <c r="V250" s="162"/>
      <c r="W250" s="162"/>
      <c r="X250" s="162"/>
      <c r="Y250" s="162"/>
      <c r="Z250" s="162"/>
      <c r="AA250" s="162"/>
      <c r="AB250" s="162"/>
      <c r="AC250" s="162"/>
      <c r="AD250" s="162"/>
    </row>
    <row r="251" ht="15.95" customHeight="1" spans="15:30">
      <c r="O251" s="190"/>
      <c r="P251" s="191"/>
      <c r="Q251" s="191"/>
      <c r="R251" s="162"/>
      <c r="S251" s="162"/>
      <c r="T251" s="162"/>
      <c r="U251" s="162"/>
      <c r="V251" s="162"/>
      <c r="W251" s="162"/>
      <c r="X251" s="162"/>
      <c r="Y251" s="162"/>
      <c r="Z251" s="162"/>
      <c r="AA251" s="162"/>
      <c r="AB251" s="162"/>
      <c r="AC251" s="162"/>
      <c r="AD251" s="162"/>
    </row>
    <row r="252" ht="15.95" customHeight="1" spans="15:30">
      <c r="O252" s="190"/>
      <c r="P252" s="191"/>
      <c r="Q252" s="191"/>
      <c r="R252" s="162"/>
      <c r="S252" s="162"/>
      <c r="T252" s="162"/>
      <c r="U252" s="162"/>
      <c r="V252" s="162"/>
      <c r="W252" s="162"/>
      <c r="X252" s="162"/>
      <c r="Y252" s="162"/>
      <c r="Z252" s="162"/>
      <c r="AA252" s="162"/>
      <c r="AB252" s="162"/>
      <c r="AC252" s="162"/>
      <c r="AD252" s="162"/>
    </row>
    <row r="253" ht="15.95" customHeight="1" spans="15:30">
      <c r="O253" s="190"/>
      <c r="P253" s="191"/>
      <c r="Q253" s="191"/>
      <c r="R253" s="162"/>
      <c r="S253" s="162"/>
      <c r="T253" s="162"/>
      <c r="U253" s="162"/>
      <c r="V253" s="162"/>
      <c r="W253" s="162"/>
      <c r="X253" s="162"/>
      <c r="Y253" s="162"/>
      <c r="Z253" s="162"/>
      <c r="AA253" s="162"/>
      <c r="AB253" s="162"/>
      <c r="AC253" s="162"/>
      <c r="AD253" s="162"/>
    </row>
    <row r="254" ht="15.95" customHeight="1" spans="15:30">
      <c r="O254" s="190"/>
      <c r="P254" s="191"/>
      <c r="Q254" s="191"/>
      <c r="R254" s="162"/>
      <c r="S254" s="162"/>
      <c r="T254" s="162"/>
      <c r="U254" s="162"/>
      <c r="V254" s="162"/>
      <c r="W254" s="162"/>
      <c r="X254" s="162"/>
      <c r="Y254" s="162"/>
      <c r="Z254" s="162"/>
      <c r="AA254" s="162"/>
      <c r="AB254" s="162"/>
      <c r="AC254" s="162"/>
      <c r="AD254" s="162"/>
    </row>
    <row r="255" ht="15.95" customHeight="1" spans="15:30">
      <c r="O255" s="190"/>
      <c r="P255" s="191"/>
      <c r="Q255" s="191"/>
      <c r="R255" s="162"/>
      <c r="S255" s="162"/>
      <c r="T255" s="162"/>
      <c r="U255" s="162"/>
      <c r="V255" s="162"/>
      <c r="W255" s="162"/>
      <c r="X255" s="162"/>
      <c r="Y255" s="162"/>
      <c r="Z255" s="162"/>
      <c r="AA255" s="162"/>
      <c r="AB255" s="162"/>
      <c r="AC255" s="162"/>
      <c r="AD255" s="162"/>
    </row>
    <row r="256" ht="15.95" customHeight="1" spans="15:30">
      <c r="O256" s="190"/>
      <c r="P256" s="191"/>
      <c r="Q256" s="191"/>
      <c r="R256" s="162"/>
      <c r="S256" s="162"/>
      <c r="T256" s="162"/>
      <c r="U256" s="162"/>
      <c r="V256" s="162"/>
      <c r="W256" s="162"/>
      <c r="X256" s="162"/>
      <c r="Y256" s="162"/>
      <c r="Z256" s="162"/>
      <c r="AA256" s="162"/>
      <c r="AB256" s="162"/>
      <c r="AC256" s="162"/>
      <c r="AD256" s="162"/>
    </row>
    <row r="257" ht="15.95" customHeight="1" spans="15:30">
      <c r="O257" s="190"/>
      <c r="P257" s="191"/>
      <c r="Q257" s="191"/>
      <c r="R257" s="162"/>
      <c r="S257" s="162"/>
      <c r="T257" s="162"/>
      <c r="U257" s="162"/>
      <c r="V257" s="162"/>
      <c r="W257" s="162"/>
      <c r="X257" s="162"/>
      <c r="Y257" s="162"/>
      <c r="Z257" s="162"/>
      <c r="AA257" s="162"/>
      <c r="AB257" s="162"/>
      <c r="AC257" s="162"/>
      <c r="AD257" s="162"/>
    </row>
    <row r="258" ht="15.95" customHeight="1" spans="15:30">
      <c r="O258" s="190"/>
      <c r="P258" s="191"/>
      <c r="Q258" s="191"/>
      <c r="R258" s="162"/>
      <c r="S258" s="162"/>
      <c r="T258" s="162"/>
      <c r="U258" s="162"/>
      <c r="V258" s="162"/>
      <c r="W258" s="162"/>
      <c r="X258" s="162"/>
      <c r="Y258" s="162"/>
      <c r="Z258" s="162"/>
      <c r="AA258" s="162"/>
      <c r="AB258" s="162"/>
      <c r="AC258" s="162"/>
      <c r="AD258" s="162"/>
    </row>
    <row r="259" ht="15.95" customHeight="1" spans="15:30">
      <c r="O259" s="190"/>
      <c r="P259" s="191"/>
      <c r="Q259" s="191"/>
      <c r="R259" s="162"/>
      <c r="S259" s="162"/>
      <c r="T259" s="162"/>
      <c r="U259" s="162"/>
      <c r="V259" s="162"/>
      <c r="W259" s="162"/>
      <c r="X259" s="162"/>
      <c r="Y259" s="162"/>
      <c r="Z259" s="162"/>
      <c r="AA259" s="162"/>
      <c r="AB259" s="162"/>
      <c r="AC259" s="162"/>
      <c r="AD259" s="162"/>
    </row>
    <row r="260" ht="15.95" customHeight="1" spans="15:30">
      <c r="O260" s="190"/>
      <c r="P260" s="191"/>
      <c r="Q260" s="191"/>
      <c r="R260" s="162"/>
      <c r="S260" s="162"/>
      <c r="T260" s="162"/>
      <c r="U260" s="162"/>
      <c r="V260" s="162"/>
      <c r="W260" s="162"/>
      <c r="X260" s="162"/>
      <c r="Y260" s="162"/>
      <c r="Z260" s="162"/>
      <c r="AA260" s="162"/>
      <c r="AB260" s="162"/>
      <c r="AC260" s="162"/>
      <c r="AD260" s="162"/>
    </row>
    <row r="261" ht="15.95" customHeight="1" spans="15:30">
      <c r="O261" s="190"/>
      <c r="P261" s="191"/>
      <c r="Q261" s="191"/>
      <c r="R261" s="162"/>
      <c r="S261" s="162"/>
      <c r="T261" s="162"/>
      <c r="U261" s="162"/>
      <c r="V261" s="162"/>
      <c r="W261" s="162"/>
      <c r="X261" s="162"/>
      <c r="Y261" s="162"/>
      <c r="Z261" s="162"/>
      <c r="AA261" s="162"/>
      <c r="AB261" s="162"/>
      <c r="AC261" s="162"/>
      <c r="AD261" s="162"/>
    </row>
    <row r="262" ht="15.95" customHeight="1" spans="15:30">
      <c r="O262" s="190"/>
      <c r="P262" s="191"/>
      <c r="Q262" s="191"/>
      <c r="R262" s="162"/>
      <c r="S262" s="162"/>
      <c r="T262" s="162"/>
      <c r="U262" s="162"/>
      <c r="V262" s="162"/>
      <c r="W262" s="162"/>
      <c r="X262" s="162"/>
      <c r="Y262" s="162"/>
      <c r="Z262" s="162"/>
      <c r="AA262" s="162"/>
      <c r="AB262" s="162"/>
      <c r="AC262" s="162"/>
      <c r="AD262" s="162"/>
    </row>
    <row r="263" ht="15.95" customHeight="1" spans="15:30">
      <c r="O263" s="190"/>
      <c r="P263" s="191"/>
      <c r="Q263" s="191"/>
      <c r="R263" s="162"/>
      <c r="S263" s="162"/>
      <c r="T263" s="162"/>
      <c r="U263" s="162"/>
      <c r="V263" s="162"/>
      <c r="W263" s="162"/>
      <c r="X263" s="162"/>
      <c r="Y263" s="162"/>
      <c r="Z263" s="162"/>
      <c r="AA263" s="162"/>
      <c r="AB263" s="162"/>
      <c r="AC263" s="162"/>
      <c r="AD263" s="162"/>
    </row>
    <row r="264" ht="15.95" customHeight="1" spans="15:30">
      <c r="O264" s="190"/>
      <c r="P264" s="191"/>
      <c r="Q264" s="191"/>
      <c r="R264" s="162"/>
      <c r="S264" s="162"/>
      <c r="T264" s="162"/>
      <c r="U264" s="162"/>
      <c r="V264" s="162"/>
      <c r="W264" s="162"/>
      <c r="X264" s="162"/>
      <c r="Y264" s="162"/>
      <c r="Z264" s="162"/>
      <c r="AA264" s="162"/>
      <c r="AB264" s="162"/>
      <c r="AC264" s="162"/>
      <c r="AD264" s="162"/>
    </row>
    <row r="265" ht="15.95" customHeight="1" spans="15:30">
      <c r="O265" s="190"/>
      <c r="P265" s="191"/>
      <c r="Q265" s="191"/>
      <c r="R265" s="162"/>
      <c r="S265" s="162"/>
      <c r="T265" s="162"/>
      <c r="U265" s="162"/>
      <c r="V265" s="162"/>
      <c r="W265" s="162"/>
      <c r="X265" s="162"/>
      <c r="Y265" s="162"/>
      <c r="Z265" s="162"/>
      <c r="AA265" s="162"/>
      <c r="AB265" s="162"/>
      <c r="AC265" s="162"/>
      <c r="AD265" s="162"/>
    </row>
    <row r="266" ht="15.95" customHeight="1" spans="15:30">
      <c r="O266" s="190"/>
      <c r="P266" s="191"/>
      <c r="Q266" s="191"/>
      <c r="R266" s="162"/>
      <c r="S266" s="162"/>
      <c r="T266" s="162"/>
      <c r="U266" s="162"/>
      <c r="V266" s="162"/>
      <c r="W266" s="162"/>
      <c r="X266" s="162"/>
      <c r="Y266" s="162"/>
      <c r="Z266" s="162"/>
      <c r="AA266" s="162"/>
      <c r="AB266" s="162"/>
      <c r="AC266" s="162"/>
      <c r="AD266" s="162"/>
    </row>
    <row r="267" ht="15.95" customHeight="1" spans="15:30">
      <c r="O267" s="190"/>
      <c r="P267" s="191"/>
      <c r="Q267" s="191"/>
      <c r="R267" s="162"/>
      <c r="S267" s="162"/>
      <c r="T267" s="162"/>
      <c r="U267" s="162"/>
      <c r="V267" s="162"/>
      <c r="W267" s="162"/>
      <c r="X267" s="162"/>
      <c r="Y267" s="162"/>
      <c r="Z267" s="162"/>
      <c r="AA267" s="162"/>
      <c r="AB267" s="162"/>
      <c r="AC267" s="162"/>
      <c r="AD267" s="162"/>
    </row>
    <row r="268" ht="15.95" customHeight="1" spans="15:30">
      <c r="O268" s="190"/>
      <c r="P268" s="191"/>
      <c r="Q268" s="191"/>
      <c r="R268" s="162"/>
      <c r="S268" s="162"/>
      <c r="T268" s="162"/>
      <c r="U268" s="162"/>
      <c r="V268" s="162"/>
      <c r="W268" s="162"/>
      <c r="X268" s="162"/>
      <c r="Y268" s="162"/>
      <c r="Z268" s="162"/>
      <c r="AA268" s="162"/>
      <c r="AB268" s="162"/>
      <c r="AC268" s="162"/>
      <c r="AD268" s="162"/>
    </row>
    <row r="269" ht="15.95" customHeight="1" spans="15:30">
      <c r="O269" s="190"/>
      <c r="P269" s="191"/>
      <c r="Q269" s="191"/>
      <c r="R269" s="162"/>
      <c r="S269" s="162"/>
      <c r="T269" s="162"/>
      <c r="U269" s="162"/>
      <c r="V269" s="162"/>
      <c r="W269" s="162"/>
      <c r="X269" s="162"/>
      <c r="Y269" s="162"/>
      <c r="Z269" s="162"/>
      <c r="AA269" s="162"/>
      <c r="AB269" s="162"/>
      <c r="AC269" s="162"/>
      <c r="AD269" s="162"/>
    </row>
    <row r="270" ht="15.95" customHeight="1" spans="15:30">
      <c r="O270" s="190"/>
      <c r="P270" s="191"/>
      <c r="Q270" s="191"/>
      <c r="R270" s="162"/>
      <c r="S270" s="162"/>
      <c r="T270" s="162"/>
      <c r="U270" s="162"/>
      <c r="V270" s="162"/>
      <c r="W270" s="162"/>
      <c r="X270" s="162"/>
      <c r="Y270" s="162"/>
      <c r="Z270" s="162"/>
      <c r="AA270" s="162"/>
      <c r="AB270" s="162"/>
      <c r="AC270" s="162"/>
      <c r="AD270" s="162"/>
    </row>
    <row r="271" ht="15.95" customHeight="1" spans="15:30">
      <c r="O271" s="190"/>
      <c r="P271" s="191"/>
      <c r="Q271" s="191"/>
      <c r="R271" s="162"/>
      <c r="S271" s="162"/>
      <c r="T271" s="162"/>
      <c r="U271" s="162"/>
      <c r="V271" s="162"/>
      <c r="W271" s="162"/>
      <c r="X271" s="162"/>
      <c r="Y271" s="162"/>
      <c r="Z271" s="162"/>
      <c r="AA271" s="162"/>
      <c r="AB271" s="162"/>
      <c r="AC271" s="162"/>
      <c r="AD271" s="162"/>
    </row>
    <row r="272" ht="15.95" customHeight="1" spans="15:30">
      <c r="O272" s="190"/>
      <c r="P272" s="191"/>
      <c r="Q272" s="191"/>
      <c r="R272" s="162"/>
      <c r="S272" s="162"/>
      <c r="T272" s="162"/>
      <c r="U272" s="162"/>
      <c r="V272" s="162"/>
      <c r="W272" s="162"/>
      <c r="X272" s="162"/>
      <c r="Y272" s="162"/>
      <c r="Z272" s="162"/>
      <c r="AA272" s="162"/>
      <c r="AB272" s="162"/>
      <c r="AC272" s="162"/>
      <c r="AD272" s="162"/>
    </row>
    <row r="273" ht="15.95" customHeight="1" spans="15:30">
      <c r="O273" s="190"/>
      <c r="P273" s="191"/>
      <c r="Q273" s="191"/>
      <c r="R273" s="162"/>
      <c r="S273" s="162"/>
      <c r="T273" s="162"/>
      <c r="U273" s="162"/>
      <c r="V273" s="162"/>
      <c r="W273" s="162"/>
      <c r="X273" s="162"/>
      <c r="Y273" s="162"/>
      <c r="Z273" s="162"/>
      <c r="AA273" s="162"/>
      <c r="AB273" s="162"/>
      <c r="AC273" s="162"/>
      <c r="AD273" s="162"/>
    </row>
    <row r="274" ht="15.95" customHeight="1" spans="15:30">
      <c r="O274" s="190"/>
      <c r="P274" s="191"/>
      <c r="Q274" s="191"/>
      <c r="R274" s="162"/>
      <c r="S274" s="162"/>
      <c r="T274" s="162"/>
      <c r="U274" s="162"/>
      <c r="V274" s="162"/>
      <c r="W274" s="162"/>
      <c r="X274" s="162"/>
      <c r="Y274" s="162"/>
      <c r="Z274" s="162"/>
      <c r="AA274" s="162"/>
      <c r="AB274" s="162"/>
      <c r="AC274" s="162"/>
      <c r="AD274" s="162"/>
    </row>
    <row r="275" ht="15.95" customHeight="1" spans="15:30">
      <c r="O275" s="190"/>
      <c r="P275" s="191"/>
      <c r="Q275" s="191"/>
      <c r="R275" s="162"/>
      <c r="S275" s="162"/>
      <c r="T275" s="162"/>
      <c r="U275" s="162"/>
      <c r="V275" s="162"/>
      <c r="W275" s="162"/>
      <c r="X275" s="162"/>
      <c r="Y275" s="162"/>
      <c r="Z275" s="162"/>
      <c r="AA275" s="162"/>
      <c r="AB275" s="162"/>
      <c r="AC275" s="162"/>
      <c r="AD275" s="162"/>
    </row>
    <row r="276" ht="15.95" customHeight="1" spans="15:30">
      <c r="O276" s="190"/>
      <c r="P276" s="191"/>
      <c r="Q276" s="191"/>
      <c r="R276" s="162"/>
      <c r="S276" s="162"/>
      <c r="T276" s="162"/>
      <c r="U276" s="162"/>
      <c r="V276" s="162"/>
      <c r="W276" s="162"/>
      <c r="X276" s="162"/>
      <c r="Y276" s="162"/>
      <c r="Z276" s="162"/>
      <c r="AA276" s="162"/>
      <c r="AB276" s="162"/>
      <c r="AC276" s="162"/>
      <c r="AD276" s="162"/>
    </row>
    <row r="277" ht="15.95" customHeight="1" spans="15:30">
      <c r="O277" s="190"/>
      <c r="P277" s="191"/>
      <c r="Q277" s="191"/>
      <c r="R277" s="162"/>
      <c r="S277" s="162"/>
      <c r="T277" s="162"/>
      <c r="U277" s="162"/>
      <c r="V277" s="162"/>
      <c r="W277" s="162"/>
      <c r="X277" s="162"/>
      <c r="Y277" s="162"/>
      <c r="Z277" s="162"/>
      <c r="AA277" s="162"/>
      <c r="AB277" s="162"/>
      <c r="AC277" s="162"/>
      <c r="AD277" s="162"/>
    </row>
    <row r="278" ht="15.95" customHeight="1" spans="15:30">
      <c r="O278" s="190"/>
      <c r="P278" s="191"/>
      <c r="Q278" s="191"/>
      <c r="R278" s="162"/>
      <c r="S278" s="162"/>
      <c r="T278" s="162"/>
      <c r="U278" s="162"/>
      <c r="V278" s="162"/>
      <c r="W278" s="162"/>
      <c r="X278" s="162"/>
      <c r="Y278" s="162"/>
      <c r="Z278" s="162"/>
      <c r="AA278" s="162"/>
      <c r="AB278" s="162"/>
      <c r="AC278" s="162"/>
      <c r="AD278" s="162"/>
    </row>
    <row r="279" ht="15.95" customHeight="1" spans="15:30">
      <c r="O279" s="190"/>
      <c r="P279" s="191"/>
      <c r="Q279" s="191"/>
      <c r="R279" s="162"/>
      <c r="S279" s="162"/>
      <c r="T279" s="162"/>
      <c r="U279" s="162"/>
      <c r="V279" s="162"/>
      <c r="W279" s="162"/>
      <c r="X279" s="162"/>
      <c r="Y279" s="162"/>
      <c r="Z279" s="162"/>
      <c r="AA279" s="162"/>
      <c r="AB279" s="162"/>
      <c r="AC279" s="162"/>
      <c r="AD279" s="162"/>
    </row>
    <row r="280" ht="15.95" customHeight="1" spans="15:30">
      <c r="O280" s="190"/>
      <c r="P280" s="191"/>
      <c r="Q280" s="191"/>
      <c r="R280" s="162"/>
      <c r="S280" s="162"/>
      <c r="T280" s="162"/>
      <c r="U280" s="162"/>
      <c r="V280" s="162"/>
      <c r="W280" s="162"/>
      <c r="X280" s="162"/>
      <c r="Y280" s="162"/>
      <c r="Z280" s="162"/>
      <c r="AA280" s="162"/>
      <c r="AB280" s="162"/>
      <c r="AC280" s="162"/>
      <c r="AD280" s="162"/>
    </row>
    <row r="281" ht="15.95" customHeight="1" spans="15:30">
      <c r="O281" s="190"/>
      <c r="P281" s="191"/>
      <c r="Q281" s="191"/>
      <c r="R281" s="162"/>
      <c r="S281" s="162"/>
      <c r="T281" s="162"/>
      <c r="U281" s="162"/>
      <c r="V281" s="162"/>
      <c r="W281" s="162"/>
      <c r="X281" s="162"/>
      <c r="Y281" s="162"/>
      <c r="Z281" s="162"/>
      <c r="AA281" s="162"/>
      <c r="AB281" s="162"/>
      <c r="AC281" s="162"/>
      <c r="AD281" s="162"/>
    </row>
    <row r="282" ht="15.95" customHeight="1" spans="15:30">
      <c r="O282" s="190"/>
      <c r="P282" s="191"/>
      <c r="Q282" s="191"/>
      <c r="R282" s="162"/>
      <c r="S282" s="162"/>
      <c r="T282" s="162"/>
      <c r="U282" s="162"/>
      <c r="V282" s="162"/>
      <c r="W282" s="162"/>
      <c r="X282" s="162"/>
      <c r="Y282" s="162"/>
      <c r="Z282" s="162"/>
      <c r="AA282" s="162"/>
      <c r="AB282" s="162"/>
      <c r="AC282" s="162"/>
      <c r="AD282" s="162"/>
    </row>
    <row r="283" ht="15.95" customHeight="1" spans="15:30">
      <c r="O283" s="190"/>
      <c r="P283" s="191"/>
      <c r="Q283" s="191"/>
      <c r="R283" s="162"/>
      <c r="S283" s="162"/>
      <c r="T283" s="162"/>
      <c r="U283" s="162"/>
      <c r="V283" s="162"/>
      <c r="W283" s="162"/>
      <c r="X283" s="162"/>
      <c r="Y283" s="162"/>
      <c r="Z283" s="162"/>
      <c r="AA283" s="162"/>
      <c r="AB283" s="162"/>
      <c r="AC283" s="162"/>
      <c r="AD283" s="162"/>
    </row>
    <row r="284" ht="15.95" customHeight="1" spans="15:30">
      <c r="O284" s="190"/>
      <c r="P284" s="191"/>
      <c r="Q284" s="191"/>
      <c r="R284" s="162"/>
      <c r="S284" s="162"/>
      <c r="T284" s="162"/>
      <c r="U284" s="162"/>
      <c r="V284" s="162"/>
      <c r="W284" s="162"/>
      <c r="X284" s="162"/>
      <c r="Y284" s="162"/>
      <c r="Z284" s="162"/>
      <c r="AA284" s="162"/>
      <c r="AB284" s="162"/>
      <c r="AC284" s="162"/>
      <c r="AD284" s="162"/>
    </row>
    <row r="285" ht="15.95" customHeight="1" spans="15:30">
      <c r="O285" s="190"/>
      <c r="P285" s="191"/>
      <c r="Q285" s="191"/>
      <c r="R285" s="162"/>
      <c r="S285" s="162"/>
      <c r="T285" s="162"/>
      <c r="U285" s="162"/>
      <c r="V285" s="162"/>
      <c r="W285" s="162"/>
      <c r="X285" s="162"/>
      <c r="Y285" s="162"/>
      <c r="Z285" s="162"/>
      <c r="AA285" s="162"/>
      <c r="AB285" s="162"/>
      <c r="AC285" s="162"/>
      <c r="AD285" s="162"/>
    </row>
    <row r="286" ht="15.95" customHeight="1" spans="15:30">
      <c r="O286" s="190"/>
      <c r="P286" s="191"/>
      <c r="Q286" s="191"/>
      <c r="R286" s="162"/>
      <c r="S286" s="162"/>
      <c r="T286" s="162"/>
      <c r="U286" s="162"/>
      <c r="V286" s="162"/>
      <c r="W286" s="162"/>
      <c r="X286" s="162"/>
      <c r="Y286" s="162"/>
      <c r="Z286" s="162"/>
      <c r="AA286" s="162"/>
      <c r="AB286" s="162"/>
      <c r="AC286" s="162"/>
      <c r="AD286" s="162"/>
    </row>
    <row r="287" ht="15.95" customHeight="1" spans="15:30">
      <c r="O287" s="190"/>
      <c r="P287" s="191"/>
      <c r="Q287" s="191"/>
      <c r="R287" s="162"/>
      <c r="S287" s="162"/>
      <c r="T287" s="162"/>
      <c r="U287" s="162"/>
      <c r="V287" s="162"/>
      <c r="W287" s="162"/>
      <c r="X287" s="162"/>
      <c r="Y287" s="162"/>
      <c r="Z287" s="162"/>
      <c r="AA287" s="162"/>
      <c r="AB287" s="162"/>
      <c r="AC287" s="162"/>
      <c r="AD287" s="162"/>
    </row>
    <row r="288" ht="15.95" customHeight="1" spans="15:30">
      <c r="O288" s="190"/>
      <c r="P288" s="191"/>
      <c r="Q288" s="191"/>
      <c r="R288" s="162"/>
      <c r="S288" s="162"/>
      <c r="T288" s="162"/>
      <c r="U288" s="162"/>
      <c r="V288" s="162"/>
      <c r="W288" s="162"/>
      <c r="X288" s="162"/>
      <c r="Y288" s="162"/>
      <c r="Z288" s="162"/>
      <c r="AA288" s="162"/>
      <c r="AB288" s="162"/>
      <c r="AC288" s="162"/>
      <c r="AD288" s="162"/>
    </row>
    <row r="289" ht="15.95" customHeight="1" spans="15:30">
      <c r="O289" s="190"/>
      <c r="P289" s="191"/>
      <c r="Q289" s="191"/>
      <c r="R289" s="162"/>
      <c r="S289" s="162"/>
      <c r="T289" s="162"/>
      <c r="U289" s="162"/>
      <c r="V289" s="162"/>
      <c r="W289" s="162"/>
      <c r="X289" s="162"/>
      <c r="Y289" s="162"/>
      <c r="Z289" s="162"/>
      <c r="AA289" s="162"/>
      <c r="AB289" s="162"/>
      <c r="AC289" s="162"/>
      <c r="AD289" s="162"/>
    </row>
    <row r="290" ht="15.95" customHeight="1" spans="15:30">
      <c r="O290" s="190"/>
      <c r="P290" s="191"/>
      <c r="Q290" s="191"/>
      <c r="R290" s="162"/>
      <c r="S290" s="162"/>
      <c r="T290" s="162"/>
      <c r="U290" s="162"/>
      <c r="V290" s="162"/>
      <c r="W290" s="162"/>
      <c r="X290" s="162"/>
      <c r="Y290" s="162"/>
      <c r="Z290" s="162"/>
      <c r="AA290" s="162"/>
      <c r="AB290" s="162"/>
      <c r="AC290" s="162"/>
      <c r="AD290" s="162"/>
    </row>
    <row r="291" ht="15.95" customHeight="1" spans="15:30">
      <c r="O291" s="190"/>
      <c r="P291" s="191"/>
      <c r="Q291" s="191"/>
      <c r="R291" s="162"/>
      <c r="S291" s="162"/>
      <c r="T291" s="162"/>
      <c r="U291" s="162"/>
      <c r="V291" s="162"/>
      <c r="W291" s="162"/>
      <c r="X291" s="162"/>
      <c r="Y291" s="162"/>
      <c r="Z291" s="162"/>
      <c r="AA291" s="162"/>
      <c r="AB291" s="162"/>
      <c r="AC291" s="162"/>
      <c r="AD291" s="162"/>
    </row>
    <row r="292" ht="15.95" customHeight="1" spans="15:30">
      <c r="O292" s="190"/>
      <c r="P292" s="191"/>
      <c r="Q292" s="191"/>
      <c r="R292" s="162"/>
      <c r="S292" s="162"/>
      <c r="T292" s="162"/>
      <c r="U292" s="162"/>
      <c r="V292" s="162"/>
      <c r="W292" s="162"/>
      <c r="X292" s="162"/>
      <c r="Y292" s="162"/>
      <c r="Z292" s="162"/>
      <c r="AA292" s="162"/>
      <c r="AB292" s="162"/>
      <c r="AC292" s="162"/>
      <c r="AD292" s="162"/>
    </row>
    <row r="293" ht="15.95" customHeight="1" spans="15:30">
      <c r="O293" s="190"/>
      <c r="P293" s="191"/>
      <c r="Q293" s="191"/>
      <c r="R293" s="162"/>
      <c r="S293" s="162"/>
      <c r="T293" s="162"/>
      <c r="U293" s="162"/>
      <c r="V293" s="162"/>
      <c r="W293" s="162"/>
      <c r="X293" s="162"/>
      <c r="Y293" s="162"/>
      <c r="Z293" s="162"/>
      <c r="AA293" s="162"/>
      <c r="AB293" s="162"/>
      <c r="AC293" s="162"/>
      <c r="AD293" s="162"/>
    </row>
    <row r="294" ht="15.95" customHeight="1" spans="15:30">
      <c r="O294" s="190"/>
      <c r="P294" s="191"/>
      <c r="Q294" s="191"/>
      <c r="R294" s="162"/>
      <c r="S294" s="162"/>
      <c r="T294" s="162"/>
      <c r="U294" s="162"/>
      <c r="V294" s="162"/>
      <c r="W294" s="162"/>
      <c r="X294" s="162"/>
      <c r="Y294" s="162"/>
      <c r="Z294" s="162"/>
      <c r="AA294" s="162"/>
      <c r="AB294" s="162"/>
      <c r="AC294" s="162"/>
      <c r="AD294" s="162"/>
    </row>
    <row r="295" ht="15.95" customHeight="1" spans="15:30">
      <c r="O295" s="190"/>
      <c r="P295" s="191"/>
      <c r="Q295" s="191"/>
      <c r="R295" s="162"/>
      <c r="S295" s="162"/>
      <c r="T295" s="162"/>
      <c r="U295" s="162"/>
      <c r="V295" s="162"/>
      <c r="W295" s="162"/>
      <c r="X295" s="162"/>
      <c r="Y295" s="162"/>
      <c r="Z295" s="162"/>
      <c r="AA295" s="162"/>
      <c r="AB295" s="162"/>
      <c r="AC295" s="162"/>
      <c r="AD295" s="162"/>
    </row>
    <row r="296" ht="15.95" customHeight="1" spans="15:30">
      <c r="O296" s="190"/>
      <c r="P296" s="191"/>
      <c r="Q296" s="191"/>
      <c r="R296" s="162"/>
      <c r="S296" s="162"/>
      <c r="T296" s="162"/>
      <c r="U296" s="162"/>
      <c r="V296" s="162"/>
      <c r="W296" s="162"/>
      <c r="X296" s="162"/>
      <c r="Y296" s="162"/>
      <c r="Z296" s="162"/>
      <c r="AA296" s="162"/>
      <c r="AB296" s="162"/>
      <c r="AC296" s="162"/>
      <c r="AD296" s="162"/>
    </row>
    <row r="297" ht="15.95" customHeight="1" spans="15:30">
      <c r="O297" s="190"/>
      <c r="P297" s="191"/>
      <c r="Q297" s="191"/>
      <c r="R297" s="162"/>
      <c r="S297" s="162"/>
      <c r="T297" s="162"/>
      <c r="U297" s="162"/>
      <c r="V297" s="162"/>
      <c r="W297" s="162"/>
      <c r="X297" s="162"/>
      <c r="Y297" s="162"/>
      <c r="Z297" s="162"/>
      <c r="AA297" s="162"/>
      <c r="AB297" s="162"/>
      <c r="AC297" s="162"/>
      <c r="AD297" s="162"/>
    </row>
    <row r="298" ht="15.95" customHeight="1" spans="15:30">
      <c r="O298" s="190"/>
      <c r="P298" s="191"/>
      <c r="Q298" s="191"/>
      <c r="R298" s="162"/>
      <c r="S298" s="162"/>
      <c r="T298" s="162"/>
      <c r="U298" s="162"/>
      <c r="V298" s="162"/>
      <c r="W298" s="162"/>
      <c r="X298" s="162"/>
      <c r="Y298" s="162"/>
      <c r="Z298" s="162"/>
      <c r="AA298" s="162"/>
      <c r="AB298" s="162"/>
      <c r="AC298" s="162"/>
      <c r="AD298" s="162"/>
    </row>
    <row r="299" ht="15.95" customHeight="1" spans="15:30">
      <c r="O299" s="190"/>
      <c r="P299" s="191"/>
      <c r="Q299" s="191"/>
      <c r="R299" s="162"/>
      <c r="S299" s="162"/>
      <c r="T299" s="162"/>
      <c r="U299" s="162"/>
      <c r="V299" s="162"/>
      <c r="W299" s="162"/>
      <c r="X299" s="162"/>
      <c r="Y299" s="162"/>
      <c r="Z299" s="162"/>
      <c r="AA299" s="162"/>
      <c r="AB299" s="162"/>
      <c r="AC299" s="162"/>
      <c r="AD299" s="162"/>
    </row>
    <row r="300" ht="15.95" customHeight="1" spans="2:30">
      <c r="B300" s="192" t="str">
        <f>IF($I$49="SIM","RECONHECERFIRMA",VLOOKUP($G$5,'PROCV DADOS REPRESENTATES'!$A$1:$B$272,2,0))</f>
        <v>DROGAFONTE LTDA
CNPJ: 08.778.201/0001-26
WELLINGTON AMARO DA SILVA
RG nº 29.776.074-9 SSP/SP
CPF nº 259.876.858-26
REPRESENTANTE LEGAL</v>
      </c>
      <c r="C300" s="192"/>
      <c r="D300" s="192"/>
      <c r="E300" s="192"/>
      <c r="F300" s="192"/>
      <c r="G300" s="192"/>
      <c r="O300" s="190"/>
      <c r="P300" s="191"/>
      <c r="Q300" s="191"/>
      <c r="R300" s="162"/>
      <c r="S300" s="162"/>
      <c r="T300" s="162"/>
      <c r="U300" s="162"/>
      <c r="V300" s="162"/>
      <c r="W300" s="162"/>
      <c r="X300" s="162"/>
      <c r="Y300" s="162"/>
      <c r="Z300" s="162"/>
      <c r="AA300" s="162"/>
      <c r="AB300" s="162"/>
      <c r="AC300" s="162"/>
      <c r="AD300" s="162"/>
    </row>
    <row r="301" ht="15.95" customHeight="1" spans="2:30">
      <c r="B301" s="194"/>
      <c r="C301" s="194"/>
      <c r="D301" s="194"/>
      <c r="E301" s="194"/>
      <c r="F301" s="194"/>
      <c r="G301" s="194"/>
      <c r="O301" s="190"/>
      <c r="P301" s="191"/>
      <c r="Q301" s="191"/>
      <c r="R301" s="162"/>
      <c r="S301" s="162"/>
      <c r="T301" s="162"/>
      <c r="U301" s="162"/>
      <c r="V301" s="162"/>
      <c r="W301" s="162"/>
      <c r="X301" s="162"/>
      <c r="Y301" s="162"/>
      <c r="Z301" s="162"/>
      <c r="AA301" s="162"/>
      <c r="AB301" s="162"/>
      <c r="AC301" s="162"/>
      <c r="AD301" s="162"/>
    </row>
    <row r="302" ht="15.95" customHeight="1" spans="2:30">
      <c r="B302" s="194"/>
      <c r="C302" s="194"/>
      <c r="D302" s="194"/>
      <c r="E302" s="194"/>
      <c r="F302" s="194"/>
      <c r="G302" s="194"/>
      <c r="O302" s="190"/>
      <c r="P302" s="191"/>
      <c r="Q302" s="191"/>
      <c r="R302" s="162"/>
      <c r="S302" s="162"/>
      <c r="T302" s="162"/>
      <c r="U302" s="162"/>
      <c r="V302" s="162"/>
      <c r="W302" s="162"/>
      <c r="X302" s="162"/>
      <c r="Y302" s="162"/>
      <c r="Z302" s="162"/>
      <c r="AA302" s="162"/>
      <c r="AB302" s="162"/>
      <c r="AC302" s="162"/>
      <c r="AD302" s="162"/>
    </row>
    <row r="303" ht="15.95" customHeight="1" spans="2:30">
      <c r="B303" s="194"/>
      <c r="C303" s="194"/>
      <c r="D303" s="194"/>
      <c r="E303" s="194"/>
      <c r="F303" s="194"/>
      <c r="G303" s="194"/>
      <c r="O303" s="190"/>
      <c r="P303" s="191"/>
      <c r="Q303" s="191"/>
      <c r="R303" s="162"/>
      <c r="S303" s="162"/>
      <c r="T303" s="162"/>
      <c r="U303" s="162"/>
      <c r="V303" s="162"/>
      <c r="W303" s="162"/>
      <c r="X303" s="162"/>
      <c r="Y303" s="162"/>
      <c r="Z303" s="162"/>
      <c r="AA303" s="162"/>
      <c r="AB303" s="162"/>
      <c r="AC303" s="162"/>
      <c r="AD303" s="162"/>
    </row>
    <row r="304" ht="15.95" customHeight="1" spans="2:30">
      <c r="B304" s="194"/>
      <c r="C304" s="194"/>
      <c r="D304" s="194"/>
      <c r="E304" s="194"/>
      <c r="F304" s="194"/>
      <c r="G304" s="194"/>
      <c r="O304" s="190"/>
      <c r="P304" s="191"/>
      <c r="Q304" s="191"/>
      <c r="R304" s="162"/>
      <c r="S304" s="162"/>
      <c r="T304" s="162"/>
      <c r="U304" s="162"/>
      <c r="V304" s="162"/>
      <c r="W304" s="162"/>
      <c r="X304" s="162"/>
      <c r="Y304" s="162"/>
      <c r="Z304" s="162"/>
      <c r="AA304" s="162"/>
      <c r="AB304" s="162"/>
      <c r="AC304" s="162"/>
      <c r="AD304" s="162"/>
    </row>
    <row r="305" ht="15.95" customHeight="1" spans="2:30">
      <c r="B305" s="194"/>
      <c r="C305" s="194"/>
      <c r="D305" s="194"/>
      <c r="E305" s="194"/>
      <c r="F305" s="194"/>
      <c r="G305" s="194"/>
      <c r="O305" s="190"/>
      <c r="P305" s="191"/>
      <c r="Q305" s="191"/>
      <c r="R305" s="162"/>
      <c r="S305" s="162"/>
      <c r="T305" s="162"/>
      <c r="U305" s="162"/>
      <c r="V305" s="162"/>
      <c r="W305" s="162"/>
      <c r="X305" s="162"/>
      <c r="Y305" s="162"/>
      <c r="Z305" s="162"/>
      <c r="AA305" s="162"/>
      <c r="AB305" s="162"/>
      <c r="AC305" s="162"/>
      <c r="AD305" s="162"/>
    </row>
    <row r="306" ht="15.95" customHeight="1" spans="2:30">
      <c r="B306" s="194"/>
      <c r="C306" s="194"/>
      <c r="D306" s="194"/>
      <c r="E306" s="194"/>
      <c r="F306" s="194"/>
      <c r="G306" s="194"/>
      <c r="O306" s="190"/>
      <c r="P306" s="191"/>
      <c r="Q306" s="191"/>
      <c r="R306" s="162"/>
      <c r="S306" s="162"/>
      <c r="T306" s="162"/>
      <c r="U306" s="162"/>
      <c r="V306" s="162"/>
      <c r="W306" s="162"/>
      <c r="X306" s="162"/>
      <c r="Y306" s="162"/>
      <c r="Z306" s="162"/>
      <c r="AA306" s="162"/>
      <c r="AB306" s="162"/>
      <c r="AC306" s="162"/>
      <c r="AD306" s="162"/>
    </row>
    <row r="307" ht="15.95" customHeight="1" spans="2:30">
      <c r="B307" s="194"/>
      <c r="C307" s="194"/>
      <c r="D307" s="194"/>
      <c r="E307" s="194"/>
      <c r="F307" s="194"/>
      <c r="G307" s="194"/>
      <c r="O307" s="190"/>
      <c r="P307" s="191"/>
      <c r="Q307" s="191"/>
      <c r="R307" s="162"/>
      <c r="S307" s="162"/>
      <c r="T307" s="162"/>
      <c r="U307" s="162"/>
      <c r="V307" s="162"/>
      <c r="W307" s="162"/>
      <c r="X307" s="162"/>
      <c r="Y307" s="162"/>
      <c r="Z307" s="162"/>
      <c r="AA307" s="162"/>
      <c r="AB307" s="162"/>
      <c r="AC307" s="162"/>
      <c r="AD307" s="162"/>
    </row>
    <row r="308" ht="15.95" customHeight="1" spans="15:30">
      <c r="O308" s="190"/>
      <c r="P308" s="191"/>
      <c r="Q308" s="191"/>
      <c r="R308" s="162"/>
      <c r="S308" s="162"/>
      <c r="T308" s="162"/>
      <c r="U308" s="162"/>
      <c r="V308" s="162"/>
      <c r="W308" s="162"/>
      <c r="X308" s="162"/>
      <c r="Y308" s="162"/>
      <c r="Z308" s="162"/>
      <c r="AA308" s="162"/>
      <c r="AB308" s="162"/>
      <c r="AC308" s="162"/>
      <c r="AD308" s="162"/>
    </row>
    <row r="309" ht="15.95" customHeight="1" spans="15:30">
      <c r="O309" s="190"/>
      <c r="P309" s="191"/>
      <c r="Q309" s="191"/>
      <c r="R309" s="162"/>
      <c r="S309" s="162"/>
      <c r="T309" s="162"/>
      <c r="U309" s="162"/>
      <c r="V309" s="162"/>
      <c r="W309" s="162"/>
      <c r="X309" s="162"/>
      <c r="Y309" s="162"/>
      <c r="Z309" s="162"/>
      <c r="AA309" s="162"/>
      <c r="AB309" s="162"/>
      <c r="AC309" s="162"/>
      <c r="AD309" s="162"/>
    </row>
    <row r="310" ht="15.95" customHeight="1" spans="15:30">
      <c r="O310" s="190"/>
      <c r="P310" s="191"/>
      <c r="Q310" s="191"/>
      <c r="R310" s="162"/>
      <c r="S310" s="162"/>
      <c r="T310" s="162"/>
      <c r="U310" s="162"/>
      <c r="V310" s="162"/>
      <c r="W310" s="162"/>
      <c r="X310" s="162"/>
      <c r="Y310" s="162"/>
      <c r="Z310" s="162"/>
      <c r="AA310" s="162"/>
      <c r="AB310" s="162"/>
      <c r="AC310" s="162"/>
      <c r="AD310" s="162"/>
    </row>
    <row r="311" ht="15.95" customHeight="1" spans="15:30">
      <c r="O311" s="190"/>
      <c r="P311" s="191"/>
      <c r="Q311" s="191"/>
      <c r="R311" s="162"/>
      <c r="S311" s="162"/>
      <c r="T311" s="162"/>
      <c r="U311" s="162"/>
      <c r="V311" s="162"/>
      <c r="W311" s="162"/>
      <c r="X311" s="162"/>
      <c r="Y311" s="162"/>
      <c r="Z311" s="162"/>
      <c r="AA311" s="162"/>
      <c r="AB311" s="162"/>
      <c r="AC311" s="162"/>
      <c r="AD311" s="162"/>
    </row>
    <row r="312" ht="15.95" customHeight="1" spans="15:30">
      <c r="O312" s="190"/>
      <c r="P312" s="191"/>
      <c r="Q312" s="191"/>
      <c r="R312" s="162"/>
      <c r="S312" s="162"/>
      <c r="T312" s="162"/>
      <c r="U312" s="162"/>
      <c r="V312" s="162"/>
      <c r="W312" s="162"/>
      <c r="X312" s="162"/>
      <c r="Y312" s="162"/>
      <c r="Z312" s="162"/>
      <c r="AA312" s="162"/>
      <c r="AB312" s="162"/>
      <c r="AC312" s="162"/>
      <c r="AD312" s="162"/>
    </row>
    <row r="313" ht="15.95" customHeight="1" spans="1:30">
      <c r="A313" s="178"/>
      <c r="B313" s="179"/>
      <c r="C313" s="180"/>
      <c r="D313" s="180"/>
      <c r="E313" s="180"/>
      <c r="F313" s="178"/>
      <c r="G313" s="178"/>
      <c r="H313" s="178"/>
      <c r="O313" s="190"/>
      <c r="P313" s="191"/>
      <c r="Q313" s="191"/>
      <c r="R313" s="162"/>
      <c r="S313" s="162"/>
      <c r="T313" s="162"/>
      <c r="U313" s="162"/>
      <c r="V313" s="162"/>
      <c r="W313" s="162"/>
      <c r="X313" s="162"/>
      <c r="Y313" s="162"/>
      <c r="Z313" s="162"/>
      <c r="AA313" s="162"/>
      <c r="AB313" s="162"/>
      <c r="AC313" s="162"/>
      <c r="AD313" s="162"/>
    </row>
    <row r="314" ht="15.95" customHeight="1" spans="1:30">
      <c r="A314" s="178"/>
      <c r="B314" s="179"/>
      <c r="C314" s="180"/>
      <c r="D314" s="180"/>
      <c r="E314" s="180"/>
      <c r="F314" s="178"/>
      <c r="G314" s="178"/>
      <c r="H314" s="178"/>
      <c r="O314" s="190"/>
      <c r="P314" s="191"/>
      <c r="Q314" s="191"/>
      <c r="R314" s="162"/>
      <c r="S314" s="162"/>
      <c r="T314" s="162"/>
      <c r="U314" s="162"/>
      <c r="V314" s="162"/>
      <c r="W314" s="162"/>
      <c r="X314" s="162"/>
      <c r="Y314" s="162"/>
      <c r="Z314" s="162"/>
      <c r="AA314" s="162"/>
      <c r="AB314" s="162"/>
      <c r="AC314" s="162"/>
      <c r="AD314" s="162"/>
    </row>
    <row r="315" ht="15.95" customHeight="1" spans="1:30">
      <c r="A315" s="178"/>
      <c r="B315" s="179"/>
      <c r="C315" s="180"/>
      <c r="D315" s="180"/>
      <c r="E315" s="180"/>
      <c r="F315" s="178"/>
      <c r="G315" s="178"/>
      <c r="H315" s="178"/>
      <c r="O315" s="190"/>
      <c r="P315" s="191"/>
      <c r="Q315" s="191"/>
      <c r="R315" s="162"/>
      <c r="S315" s="162"/>
      <c r="T315" s="162"/>
      <c r="U315" s="162"/>
      <c r="V315" s="162"/>
      <c r="W315" s="162"/>
      <c r="X315" s="162"/>
      <c r="Y315" s="162"/>
      <c r="Z315" s="162"/>
      <c r="AA315" s="162"/>
      <c r="AB315" s="162"/>
      <c r="AC315" s="162"/>
      <c r="AD315" s="162"/>
    </row>
    <row r="316" ht="15.95" customHeight="1" spans="1:30">
      <c r="A316" s="178"/>
      <c r="B316" s="178"/>
      <c r="C316" s="180"/>
      <c r="D316" s="180"/>
      <c r="E316" s="180"/>
      <c r="F316" s="178" t="s">
        <v>369</v>
      </c>
      <c r="G316" s="178"/>
      <c r="H316" s="181">
        <f ca="1">TODAY()</f>
        <v>46050</v>
      </c>
      <c r="O316" s="190"/>
      <c r="P316" s="191"/>
      <c r="Q316" s="191"/>
      <c r="R316" s="162"/>
      <c r="S316" s="162"/>
      <c r="T316" s="162"/>
      <c r="U316" s="162"/>
      <c r="V316" s="162"/>
      <c r="W316" s="162"/>
      <c r="X316" s="162"/>
      <c r="Y316" s="162"/>
      <c r="Z316" s="162"/>
      <c r="AA316" s="162"/>
      <c r="AB316" s="162"/>
      <c r="AC316" s="162"/>
      <c r="AD316" s="162"/>
    </row>
    <row r="317" ht="15.95" customHeight="1" spans="1:30">
      <c r="A317" s="178"/>
      <c r="B317" s="178"/>
      <c r="C317" s="180"/>
      <c r="D317" s="180"/>
      <c r="E317" s="180"/>
      <c r="F317" s="178"/>
      <c r="G317" s="178"/>
      <c r="H317" s="178"/>
      <c r="O317" s="190"/>
      <c r="P317" s="191"/>
      <c r="Q317" s="191"/>
      <c r="R317" s="162"/>
      <c r="S317" s="162"/>
      <c r="T317" s="162"/>
      <c r="U317" s="162"/>
      <c r="V317" s="162"/>
      <c r="W317" s="162"/>
      <c r="X317" s="162"/>
      <c r="Y317" s="162"/>
      <c r="Z317" s="162"/>
      <c r="AA317" s="162"/>
      <c r="AB317" s="162"/>
      <c r="AC317" s="162"/>
      <c r="AD317" s="162"/>
    </row>
    <row r="318" ht="15.95" customHeight="1" spans="1:30">
      <c r="A318" s="178"/>
      <c r="B318" s="178"/>
      <c r="C318" s="180"/>
      <c r="D318" s="180"/>
      <c r="E318" s="180"/>
      <c r="F318" s="178"/>
      <c r="G318" s="178"/>
      <c r="H318" s="178"/>
      <c r="O318" s="190"/>
      <c r="P318" s="191"/>
      <c r="Q318" s="191"/>
      <c r="R318" s="162"/>
      <c r="S318" s="162"/>
      <c r="T318" s="162"/>
      <c r="U318" s="162"/>
      <c r="V318" s="162"/>
      <c r="W318" s="162"/>
      <c r="X318" s="162"/>
      <c r="Y318" s="162"/>
      <c r="Z318" s="162"/>
      <c r="AA318" s="162"/>
      <c r="AB318" s="162"/>
      <c r="AC318" s="162"/>
      <c r="AD318" s="162"/>
    </row>
    <row r="319" ht="15.95" customHeight="1" spans="1:30">
      <c r="A319" s="178"/>
      <c r="B319" s="178"/>
      <c r="C319" s="180"/>
      <c r="D319" s="180"/>
      <c r="E319" s="180"/>
      <c r="F319" s="178"/>
      <c r="G319" s="178"/>
      <c r="H319" s="178"/>
      <c r="O319" s="190"/>
      <c r="P319" s="191"/>
      <c r="Q319" s="191"/>
      <c r="R319" s="162"/>
      <c r="S319" s="162"/>
      <c r="T319" s="162"/>
      <c r="U319" s="162"/>
      <c r="V319" s="162"/>
      <c r="W319" s="162"/>
      <c r="X319" s="162"/>
      <c r="Y319" s="162"/>
      <c r="Z319" s="162"/>
      <c r="AA319" s="162"/>
      <c r="AB319" s="162"/>
      <c r="AC319" s="162"/>
      <c r="AD319" s="162"/>
    </row>
    <row r="320" ht="15.95" customHeight="1" spans="1:30">
      <c r="A320" s="182" t="str">
        <f>$G$4</f>
        <v>PREFEITURA DO MUNICÍPIO DE OSVALDO CRUZ/SP</v>
      </c>
      <c r="B320" s="182"/>
      <c r="C320" s="180"/>
      <c r="D320" s="180"/>
      <c r="E320" s="180"/>
      <c r="F320" s="178"/>
      <c r="G320" s="178"/>
      <c r="H320" s="178"/>
      <c r="O320" s="190"/>
      <c r="P320" s="191"/>
      <c r="Q320" s="191"/>
      <c r="R320" s="162"/>
      <c r="S320" s="162"/>
      <c r="T320" s="162"/>
      <c r="U320" s="162"/>
      <c r="V320" s="162"/>
      <c r="W320" s="162"/>
      <c r="X320" s="162"/>
      <c r="Y320" s="162"/>
      <c r="Z320" s="162"/>
      <c r="AA320" s="162"/>
      <c r="AB320" s="162"/>
      <c r="AC320" s="162"/>
      <c r="AD320" s="162"/>
    </row>
    <row r="321" ht="15.95" customHeight="1" spans="1:30">
      <c r="A321" s="182" t="str">
        <f>$G$6</f>
        <v>PREGÃO PRESENCIAL Nº 01/2026</v>
      </c>
      <c r="B321" s="182"/>
      <c r="C321" s="180"/>
      <c r="D321" s="180"/>
      <c r="E321" s="180"/>
      <c r="F321" s="178"/>
      <c r="G321" s="178"/>
      <c r="H321" s="178"/>
      <c r="O321" s="190"/>
      <c r="P321" s="191"/>
      <c r="Q321" s="191"/>
      <c r="R321" s="162"/>
      <c r="S321" s="162"/>
      <c r="T321" s="162"/>
      <c r="U321" s="162"/>
      <c r="V321" s="162"/>
      <c r="W321" s="162"/>
      <c r="X321" s="162"/>
      <c r="Y321" s="162"/>
      <c r="Z321" s="162"/>
      <c r="AA321" s="162"/>
      <c r="AB321" s="162"/>
      <c r="AC321" s="162"/>
      <c r="AD321" s="162"/>
    </row>
    <row r="322" ht="15.95" customHeight="1" spans="1:30">
      <c r="A322" s="182" t="s">
        <v>370</v>
      </c>
      <c r="B322" s="184" t="str">
        <f>$B$6</f>
        <v>Nº 01/2026</v>
      </c>
      <c r="C322" s="180"/>
      <c r="D322" s="180"/>
      <c r="E322" s="180"/>
      <c r="F322" s="178"/>
      <c r="G322" s="178"/>
      <c r="H322" s="178"/>
      <c r="O322" s="190"/>
      <c r="P322" s="191"/>
      <c r="Q322" s="191"/>
      <c r="R322" s="162"/>
      <c r="S322" s="162"/>
      <c r="T322" s="162"/>
      <c r="U322" s="162"/>
      <c r="V322" s="162"/>
      <c r="W322" s="162"/>
      <c r="X322" s="162"/>
      <c r="Y322" s="162"/>
      <c r="Z322" s="162"/>
      <c r="AA322" s="162"/>
      <c r="AB322" s="162"/>
      <c r="AC322" s="162"/>
      <c r="AD322" s="162"/>
    </row>
    <row r="323" ht="15.95" customHeight="1" spans="1:30">
      <c r="A323" s="182" t="s">
        <v>371</v>
      </c>
      <c r="B323" s="185">
        <f>$B$7</f>
        <v>46056</v>
      </c>
      <c r="C323" s="180"/>
      <c r="D323" s="180"/>
      <c r="E323" s="180"/>
      <c r="F323" s="178"/>
      <c r="G323" s="178"/>
      <c r="H323" s="178"/>
      <c r="O323" s="190"/>
      <c r="P323" s="191"/>
      <c r="Q323" s="191"/>
      <c r="R323" s="162"/>
      <c r="S323" s="162"/>
      <c r="T323" s="162"/>
      <c r="U323" s="162"/>
      <c r="V323" s="162"/>
      <c r="W323" s="162"/>
      <c r="X323" s="162"/>
      <c r="Y323" s="162"/>
      <c r="Z323" s="162"/>
      <c r="AA323" s="162"/>
      <c r="AB323" s="162"/>
      <c r="AC323" s="162"/>
      <c r="AD323" s="162"/>
    </row>
    <row r="324" ht="15.95" customHeight="1" spans="1:30">
      <c r="A324" s="182" t="s">
        <v>372</v>
      </c>
      <c r="B324" s="186">
        <f>$B$8</f>
        <v>0.375</v>
      </c>
      <c r="C324" s="180"/>
      <c r="D324" s="180"/>
      <c r="E324" s="180"/>
      <c r="F324" s="178"/>
      <c r="G324" s="178"/>
      <c r="H324" s="178"/>
      <c r="O324" s="190"/>
      <c r="P324" s="191"/>
      <c r="Q324" s="191"/>
      <c r="R324" s="162"/>
      <c r="S324" s="162"/>
      <c r="T324" s="162"/>
      <c r="U324" s="162"/>
      <c r="V324" s="162"/>
      <c r="W324" s="162"/>
      <c r="X324" s="162"/>
      <c r="Y324" s="162"/>
      <c r="Z324" s="162"/>
      <c r="AA324" s="162"/>
      <c r="AB324" s="162"/>
      <c r="AC324" s="162"/>
      <c r="AD324" s="162"/>
    </row>
    <row r="325" ht="15.95" customHeight="1" spans="1:30">
      <c r="A325" s="182" t="s">
        <v>373</v>
      </c>
      <c r="B325" s="182"/>
      <c r="C325" s="180"/>
      <c r="D325" s="180"/>
      <c r="E325" s="180"/>
      <c r="F325" s="178"/>
      <c r="G325" s="178"/>
      <c r="H325" s="178"/>
      <c r="O325" s="190"/>
      <c r="P325" s="191"/>
      <c r="Q325" s="191"/>
      <c r="R325" s="162"/>
      <c r="S325" s="162"/>
      <c r="T325" s="162"/>
      <c r="U325" s="162"/>
      <c r="V325" s="162"/>
      <c r="W325" s="162"/>
      <c r="X325" s="162"/>
      <c r="Y325" s="162"/>
      <c r="Z325" s="162"/>
      <c r="AA325" s="162"/>
      <c r="AB325" s="162"/>
      <c r="AC325" s="162"/>
      <c r="AD325" s="162"/>
    </row>
    <row r="326" ht="15.95" customHeight="1" spans="15:30">
      <c r="O326" s="190"/>
      <c r="P326" s="191"/>
      <c r="Q326" s="191"/>
      <c r="R326" s="162"/>
      <c r="S326" s="162"/>
      <c r="T326" s="162"/>
      <c r="U326" s="162"/>
      <c r="V326" s="162"/>
      <c r="W326" s="162"/>
      <c r="X326" s="162"/>
      <c r="Y326" s="162"/>
      <c r="Z326" s="162"/>
      <c r="AA326" s="162"/>
      <c r="AB326" s="162"/>
      <c r="AC326" s="162"/>
      <c r="AD326" s="162"/>
    </row>
    <row r="327" ht="15.95" customHeight="1" spans="15:30">
      <c r="O327" s="190"/>
      <c r="P327" s="191"/>
      <c r="Q327" s="191"/>
      <c r="R327" s="162"/>
      <c r="S327" s="162"/>
      <c r="T327" s="162"/>
      <c r="U327" s="162"/>
      <c r="V327" s="162"/>
      <c r="W327" s="162"/>
      <c r="X327" s="162"/>
      <c r="Y327" s="162"/>
      <c r="Z327" s="162"/>
      <c r="AA327" s="162"/>
      <c r="AB327" s="162"/>
      <c r="AC327" s="162"/>
      <c r="AD327" s="162"/>
    </row>
    <row r="328" ht="15.95" customHeight="1"/>
    <row r="329" ht="15.95" customHeight="1" spans="2:8">
      <c r="B329" s="197" t="str">
        <f>IF(J52="X","DECLARAÇÃO DE REQUISITOS DE HABILITAÇÃO",IF(K52="X","DECLARAÇÃO DE REQUISITOS DE HABILITAÇÃO",IF(L52="X","DECLARAÇÃO DE REQUISITOS DE HABILITAÇÃO","NÃO IMPRIMIR")))</f>
        <v>NÃO IMPRIMIR</v>
      </c>
      <c r="C329" s="197"/>
      <c r="D329" s="197"/>
      <c r="E329" s="197"/>
      <c r="F329" s="197"/>
      <c r="G329" s="197"/>
      <c r="H329" s="197"/>
    </row>
    <row r="330" ht="15.95" customHeight="1" spans="2:8">
      <c r="B330" s="197"/>
      <c r="C330" s="197"/>
      <c r="D330" s="197"/>
      <c r="E330" s="197"/>
      <c r="F330" s="197"/>
      <c r="G330" s="197"/>
      <c r="H330" s="197"/>
    </row>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3" customHeight="1"/>
    <row r="346" ht="15.95" hidden="1" customHeight="1"/>
    <row r="347" ht="15.95" hidden="1" customHeight="1"/>
    <row r="348" ht="15.95" hidden="1" customHeight="1"/>
    <row r="349" ht="10" hidden="1" customHeight="1"/>
    <row r="350" ht="15.95" hidden="1" customHeight="1"/>
    <row r="351" ht="15.95" hidden="1" customHeight="1"/>
    <row r="352" ht="15.95" hidden="1" customHeight="1"/>
    <row r="353" ht="15.95" hidden="1" customHeight="1"/>
    <row r="354" ht="15.95" hidden="1" customHeight="1"/>
    <row r="355" ht="15.95" hidden="1" customHeight="1"/>
    <row r="356" ht="15.95" hidden="1" customHeight="1"/>
    <row r="357" ht="15.95" hidden="1" customHeight="1"/>
    <row r="358" ht="15.95" hidden="1" customHeight="1"/>
    <row r="359" ht="15.95" hidden="1" customHeight="1"/>
    <row r="360" ht="15.95" hidden="1" customHeight="1"/>
    <row r="361" ht="15.95" hidden="1" customHeight="1"/>
    <row r="362" ht="15.95" hidden="1" customHeight="1"/>
    <row r="363" ht="15.95" hidden="1" customHeight="1"/>
    <row r="364" ht="15.95" hidden="1" customHeight="1"/>
    <row r="365" ht="1.5" hidden="1" customHeight="1"/>
    <row r="366" ht="1.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61" hidden="1" customHeight="1"/>
    <row r="381" ht="15.95" customHeight="1" spans="2:7">
      <c r="B381" s="192" t="str">
        <f>IF($I$49="SIM","RECONHECERFIRMA",VLOOKUP($G$5,'PROCV DADOS REPRESENTATES'!$A$1:$B$272,2,0))</f>
        <v>DROGAFONTE LTDA
CNPJ: 08.778.201/0001-26
WELLINGTON AMARO DA SILVA
RG nº 29.776.074-9 SSP/SP
CPF nº 259.876.858-26
REPRESENTANTE LEGAL</v>
      </c>
      <c r="C381" s="192"/>
      <c r="D381" s="192"/>
      <c r="E381" s="192"/>
      <c r="F381" s="192"/>
      <c r="G381" s="192"/>
    </row>
    <row r="382" ht="15.95" customHeight="1" spans="2:7">
      <c r="B382" s="194"/>
      <c r="C382" s="194"/>
      <c r="D382" s="194"/>
      <c r="E382" s="194"/>
      <c r="F382" s="194"/>
      <c r="G382" s="194"/>
    </row>
    <row r="383" ht="15.95" customHeight="1" spans="2:7">
      <c r="B383" s="194"/>
      <c r="C383" s="194"/>
      <c r="D383" s="194"/>
      <c r="E383" s="194"/>
      <c r="F383" s="194"/>
      <c r="G383" s="194"/>
    </row>
    <row r="384" ht="15.95" customHeight="1" spans="2:7">
      <c r="B384" s="194"/>
      <c r="C384" s="194"/>
      <c r="D384" s="194"/>
      <c r="E384" s="194"/>
      <c r="F384" s="194"/>
      <c r="G384" s="194"/>
    </row>
    <row r="385" ht="15.95" customHeight="1" spans="2:7">
      <c r="B385" s="194"/>
      <c r="C385" s="194"/>
      <c r="D385" s="194"/>
      <c r="E385" s="194"/>
      <c r="F385" s="194"/>
      <c r="G385" s="194"/>
    </row>
    <row r="386" ht="15.95" customHeight="1" spans="2:7">
      <c r="B386" s="194"/>
      <c r="C386" s="194"/>
      <c r="D386" s="194"/>
      <c r="E386" s="194"/>
      <c r="F386" s="194"/>
      <c r="G386" s="194"/>
    </row>
    <row r="387" ht="15.95" customHeight="1" spans="2:7">
      <c r="B387" s="194"/>
      <c r="C387" s="194"/>
      <c r="D387" s="194"/>
      <c r="E387" s="194"/>
      <c r="F387" s="194"/>
      <c r="G387" s="194"/>
    </row>
    <row r="388" ht="15.95" customHeight="1" spans="2:6">
      <c r="B388" s="195"/>
      <c r="C388" s="195"/>
      <c r="D388" s="195"/>
      <c r="E388" s="195"/>
      <c r="F388" s="195"/>
    </row>
    <row r="389" ht="15.95" customHeight="1" spans="2:6">
      <c r="B389" s="195"/>
      <c r="C389" s="195"/>
      <c r="D389" s="195"/>
      <c r="E389" s="195"/>
      <c r="F389" s="195"/>
    </row>
    <row r="390" ht="15.95" customHeight="1" spans="2:6">
      <c r="B390" s="195"/>
      <c r="C390" s="195"/>
      <c r="D390" s="195"/>
      <c r="E390" s="195"/>
      <c r="F390" s="195"/>
    </row>
    <row r="391" ht="15.95" customHeight="1"/>
    <row r="392" ht="15.95" customHeight="1"/>
    <row r="393" ht="15.95" customHeight="1" spans="1:8">
      <c r="A393" s="178"/>
      <c r="B393" s="179"/>
      <c r="C393" s="180"/>
      <c r="D393" s="180"/>
      <c r="E393" s="180"/>
      <c r="F393" s="178"/>
      <c r="G393" s="178"/>
      <c r="H393" s="178"/>
    </row>
    <row r="394" ht="15.95" customHeight="1" spans="1:8">
      <c r="A394" s="178"/>
      <c r="B394" s="179"/>
      <c r="C394" s="180"/>
      <c r="D394" s="180"/>
      <c r="E394" s="180"/>
      <c r="F394" s="178"/>
      <c r="G394" s="178"/>
      <c r="H394" s="178"/>
    </row>
    <row r="395" ht="15.95" customHeight="1" spans="1:8">
      <c r="A395" s="178"/>
      <c r="B395" s="179"/>
      <c r="C395" s="180"/>
      <c r="D395" s="180"/>
      <c r="E395" s="180"/>
      <c r="F395" s="178"/>
      <c r="G395" s="178"/>
      <c r="H395" s="178"/>
    </row>
    <row r="396" ht="15.95" customHeight="1" spans="1:8">
      <c r="A396" s="178"/>
      <c r="B396" s="178"/>
      <c r="C396" s="180"/>
      <c r="D396" s="180"/>
      <c r="E396" s="180"/>
      <c r="F396" s="178" t="s">
        <v>369</v>
      </c>
      <c r="G396" s="178"/>
      <c r="H396" s="181">
        <f ca="1">TODAY()</f>
        <v>46050</v>
      </c>
    </row>
    <row r="397" ht="15.95" customHeight="1" spans="1:8">
      <c r="A397" s="178"/>
      <c r="B397" s="178"/>
      <c r="C397" s="180"/>
      <c r="D397" s="180"/>
      <c r="E397" s="180"/>
      <c r="F397" s="178"/>
      <c r="G397" s="178"/>
      <c r="H397" s="178"/>
    </row>
    <row r="398" ht="15.95" customHeight="1" spans="1:8">
      <c r="A398" s="178"/>
      <c r="B398" s="178"/>
      <c r="C398" s="180"/>
      <c r="D398" s="180"/>
      <c r="E398" s="180"/>
      <c r="F398" s="178"/>
      <c r="G398" s="178"/>
      <c r="H398" s="178"/>
    </row>
    <row r="399" ht="15.95" customHeight="1" spans="1:8">
      <c r="A399" s="178"/>
      <c r="B399" s="178"/>
      <c r="C399" s="180"/>
      <c r="D399" s="180"/>
      <c r="E399" s="180"/>
      <c r="F399" s="178"/>
      <c r="G399" s="178"/>
      <c r="H399" s="178"/>
    </row>
    <row r="400" ht="15.95" customHeight="1" spans="1:8">
      <c r="A400" s="182" t="str">
        <f>$G$4</f>
        <v>PREFEITURA DO MUNICÍPIO DE OSVALDO CRUZ/SP</v>
      </c>
      <c r="B400" s="182"/>
      <c r="C400" s="180"/>
      <c r="D400" s="180"/>
      <c r="E400" s="180"/>
      <c r="F400" s="178"/>
      <c r="G400" s="178"/>
      <c r="H400" s="178"/>
    </row>
    <row r="401" ht="15.95" customHeight="1" spans="1:8">
      <c r="A401" s="182" t="str">
        <f>$G$6</f>
        <v>PREGÃO PRESENCIAL Nº 01/2026</v>
      </c>
      <c r="B401" s="182"/>
      <c r="C401" s="180"/>
      <c r="D401" s="180"/>
      <c r="E401" s="180"/>
      <c r="F401" s="178"/>
      <c r="G401" s="178"/>
      <c r="H401" s="178"/>
    </row>
    <row r="402" ht="15.95" customHeight="1" spans="1:8">
      <c r="A402" s="182" t="s">
        <v>370</v>
      </c>
      <c r="B402" s="184" t="str">
        <f>$B$6</f>
        <v>Nº 01/2026</v>
      </c>
      <c r="C402" s="180"/>
      <c r="D402" s="180"/>
      <c r="E402" s="180"/>
      <c r="F402" s="178"/>
      <c r="G402" s="178"/>
      <c r="H402" s="178"/>
    </row>
    <row r="403" ht="15.95" customHeight="1" spans="1:8">
      <c r="A403" s="182" t="s">
        <v>371</v>
      </c>
      <c r="B403" s="185">
        <f>$B$7</f>
        <v>46056</v>
      </c>
      <c r="C403" s="180"/>
      <c r="D403" s="180"/>
      <c r="E403" s="180"/>
      <c r="F403" s="178"/>
      <c r="G403" s="178"/>
      <c r="H403" s="178"/>
    </row>
    <row r="404" ht="15.95" customHeight="1" spans="1:8">
      <c r="A404" s="182" t="s">
        <v>372</v>
      </c>
      <c r="B404" s="186">
        <f>$B$8</f>
        <v>0.375</v>
      </c>
      <c r="C404" s="180"/>
      <c r="D404" s="180"/>
      <c r="E404" s="180"/>
      <c r="F404" s="178"/>
      <c r="G404" s="178"/>
      <c r="H404" s="178"/>
    </row>
    <row r="405" ht="15.95" customHeight="1" spans="1:8">
      <c r="A405" s="182" t="s">
        <v>373</v>
      </c>
      <c r="B405" s="182"/>
      <c r="C405" s="180"/>
      <c r="D405" s="180"/>
      <c r="E405" s="180"/>
      <c r="F405" s="178"/>
      <c r="G405" s="178"/>
      <c r="H405" s="178"/>
    </row>
    <row r="406" ht="15.95" customHeight="1" spans="1:1">
      <c r="A406" s="27"/>
    </row>
    <row r="407" ht="15.95" customHeight="1" spans="1:1">
      <c r="A407" s="27"/>
    </row>
    <row r="408" ht="15.95" customHeight="1"/>
    <row r="409" ht="15.95" customHeight="1" spans="2:8">
      <c r="B409" s="187" t="str">
        <f>IF(J53="X","DADOS DO REPRESENTANTE",IF(K53="X","DADOS DO REPRESENTANTE",IF(L53="X","DADOS DO REPRESENTANTE","NÃO IMPRIMIR")))</f>
        <v>NÃO IMPRIMIR</v>
      </c>
      <c r="C409" s="187"/>
      <c r="D409" s="187"/>
      <c r="E409" s="187"/>
      <c r="F409" s="187"/>
      <c r="G409" s="187"/>
      <c r="H409" s="187"/>
    </row>
    <row r="410" ht="15.95" customHeight="1" spans="2:8">
      <c r="B410" s="187"/>
      <c r="C410" s="187"/>
      <c r="D410" s="187"/>
      <c r="E410" s="187"/>
      <c r="F410" s="187"/>
      <c r="G410" s="187"/>
      <c r="H410" s="187"/>
    </row>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spans="2:7">
      <c r="B460" s="192" t="str">
        <f>IF($I$49="SIM","RECONHECERFIRMA",VLOOKUP($G$5,'PROCV DADOS REPRESENTATES'!$A$1:$B$272,2,0))</f>
        <v>DROGAFONTE LTDA
CNPJ: 08.778.201/0001-26
WELLINGTON AMARO DA SILVA
RG nº 29.776.074-9 SSP/SP
CPF nº 259.876.858-26
REPRESENTANTE LEGAL</v>
      </c>
      <c r="C460" s="192"/>
      <c r="D460" s="192"/>
      <c r="E460" s="192"/>
      <c r="F460" s="192"/>
      <c r="G460" s="192"/>
    </row>
    <row r="461" ht="15.95" customHeight="1" spans="2:7">
      <c r="B461" s="194"/>
      <c r="C461" s="194"/>
      <c r="D461" s="194"/>
      <c r="E461" s="194"/>
      <c r="F461" s="194"/>
      <c r="G461" s="194"/>
    </row>
    <row r="462" ht="15.95" customHeight="1" spans="2:7">
      <c r="B462" s="194"/>
      <c r="C462" s="194"/>
      <c r="D462" s="194"/>
      <c r="E462" s="194"/>
      <c r="F462" s="194"/>
      <c r="G462" s="194"/>
    </row>
    <row r="463" ht="15.95" customHeight="1" spans="2:7">
      <c r="B463" s="194"/>
      <c r="C463" s="194"/>
      <c r="D463" s="194"/>
      <c r="E463" s="194"/>
      <c r="F463" s="194"/>
      <c r="G463" s="194"/>
    </row>
    <row r="464" ht="15.95" customHeight="1" spans="2:7">
      <c r="B464" s="194"/>
      <c r="C464" s="194"/>
      <c r="D464" s="194"/>
      <c r="E464" s="194"/>
      <c r="F464" s="194"/>
      <c r="G464" s="194"/>
    </row>
    <row r="465" ht="15.95" customHeight="1" spans="2:7">
      <c r="B465" s="194"/>
      <c r="C465" s="194"/>
      <c r="D465" s="194"/>
      <c r="E465" s="194"/>
      <c r="F465" s="194"/>
      <c r="G465" s="194"/>
    </row>
    <row r="466" ht="15.95" customHeight="1" spans="2:7">
      <c r="B466" s="194"/>
      <c r="C466" s="194"/>
      <c r="D466" s="194"/>
      <c r="E466" s="194"/>
      <c r="F466" s="194"/>
      <c r="G466" s="194"/>
    </row>
    <row r="467" ht="15.95" customHeight="1" spans="2:7">
      <c r="B467" s="194"/>
      <c r="C467" s="194"/>
      <c r="D467" s="194"/>
      <c r="E467" s="194"/>
      <c r="F467" s="194"/>
      <c r="G467" s="194"/>
    </row>
    <row r="468" ht="15.95" customHeight="1" spans="2:6">
      <c r="B468" s="195"/>
      <c r="C468" s="195"/>
      <c r="D468" s="195"/>
      <c r="E468" s="195"/>
      <c r="F468" s="195"/>
    </row>
    <row r="469" ht="15.95" customHeight="1" spans="2:6">
      <c r="B469" s="195"/>
      <c r="C469" s="195"/>
      <c r="D469" s="195"/>
      <c r="E469" s="195"/>
      <c r="F469" s="195"/>
    </row>
    <row r="470" ht="15.95" customHeight="1" spans="2:6">
      <c r="B470" s="195"/>
      <c r="C470" s="195"/>
      <c r="D470" s="195"/>
      <c r="E470" s="195"/>
      <c r="F470" s="195"/>
    </row>
    <row r="471" ht="15.95" customHeight="1"/>
    <row r="472" ht="15.95" customHeight="1"/>
    <row r="473" ht="15.95" customHeight="1" spans="1:8">
      <c r="A473" s="178"/>
      <c r="B473" s="179"/>
      <c r="C473" s="180"/>
      <c r="D473" s="180"/>
      <c r="E473" s="180"/>
      <c r="F473" s="178"/>
      <c r="G473" s="178"/>
      <c r="H473" s="178"/>
    </row>
    <row r="474" ht="15.95" customHeight="1" spans="1:8">
      <c r="A474" s="178"/>
      <c r="B474" s="179"/>
      <c r="C474" s="180"/>
      <c r="D474" s="180"/>
      <c r="E474" s="180"/>
      <c r="F474" s="178"/>
      <c r="G474" s="178"/>
      <c r="H474" s="178"/>
    </row>
    <row r="475" ht="15.95" customHeight="1" spans="1:8">
      <c r="A475" s="178"/>
      <c r="B475" s="179"/>
      <c r="C475" s="180"/>
      <c r="D475" s="180"/>
      <c r="E475" s="180"/>
      <c r="F475" s="178"/>
      <c r="G475" s="178"/>
      <c r="H475" s="178"/>
    </row>
    <row r="476" ht="15.95" customHeight="1" spans="1:8">
      <c r="A476" s="178"/>
      <c r="B476" s="178"/>
      <c r="C476" s="180"/>
      <c r="D476" s="180"/>
      <c r="E476" s="180"/>
      <c r="F476" s="178" t="s">
        <v>369</v>
      </c>
      <c r="G476" s="178"/>
      <c r="H476" s="181">
        <f ca="1">TODAY()</f>
        <v>46050</v>
      </c>
    </row>
    <row r="477" ht="15.95" customHeight="1" spans="1:8">
      <c r="A477" s="178"/>
      <c r="B477" s="178"/>
      <c r="C477" s="180"/>
      <c r="D477" s="180"/>
      <c r="E477" s="180"/>
      <c r="F477" s="178"/>
      <c r="G477" s="178"/>
      <c r="H477" s="178"/>
    </row>
    <row r="478" ht="15.95" customHeight="1" spans="1:8">
      <c r="A478" s="178"/>
      <c r="B478" s="178"/>
      <c r="C478" s="180"/>
      <c r="D478" s="180"/>
      <c r="E478" s="180"/>
      <c r="F478" s="178"/>
      <c r="G478" s="178"/>
      <c r="H478" s="178"/>
    </row>
    <row r="479" ht="15.95" customHeight="1" spans="1:8">
      <c r="A479" s="178"/>
      <c r="B479" s="178"/>
      <c r="C479" s="180"/>
      <c r="D479" s="180"/>
      <c r="E479" s="180"/>
      <c r="F479" s="178"/>
      <c r="G479" s="178"/>
      <c r="H479" s="178"/>
    </row>
    <row r="480" ht="15.95" customHeight="1" spans="1:8">
      <c r="A480" s="182" t="str">
        <f>$G$4</f>
        <v>PREFEITURA DO MUNICÍPIO DE OSVALDO CRUZ/SP</v>
      </c>
      <c r="B480" s="182"/>
      <c r="C480" s="180"/>
      <c r="D480" s="180"/>
      <c r="E480" s="180"/>
      <c r="F480" s="178"/>
      <c r="G480" s="178"/>
      <c r="H480" s="178"/>
    </row>
    <row r="481" ht="15.95" customHeight="1" spans="1:8">
      <c r="A481" s="182" t="str">
        <f>$G$6</f>
        <v>PREGÃO PRESENCIAL Nº 01/2026</v>
      </c>
      <c r="B481" s="182"/>
      <c r="C481" s="180"/>
      <c r="D481" s="180"/>
      <c r="E481" s="180"/>
      <c r="F481" s="178"/>
      <c r="G481" s="178"/>
      <c r="H481" s="178"/>
    </row>
    <row r="482" ht="15.95" customHeight="1" spans="1:8">
      <c r="A482" s="182" t="s">
        <v>370</v>
      </c>
      <c r="B482" s="184" t="str">
        <f>$B$6</f>
        <v>Nº 01/2026</v>
      </c>
      <c r="C482" s="180"/>
      <c r="D482" s="180"/>
      <c r="E482" s="180"/>
      <c r="F482" s="178"/>
      <c r="G482" s="178"/>
      <c r="H482" s="178"/>
    </row>
    <row r="483" ht="15.95" customHeight="1" spans="1:8">
      <c r="A483" s="182" t="s">
        <v>371</v>
      </c>
      <c r="B483" s="185">
        <f>$B$7</f>
        <v>46056</v>
      </c>
      <c r="C483" s="180"/>
      <c r="D483" s="180"/>
      <c r="E483" s="180"/>
      <c r="F483" s="178"/>
      <c r="G483" s="178"/>
      <c r="H483" s="178"/>
    </row>
    <row r="484" ht="15.95" customHeight="1" spans="1:8">
      <c r="A484" s="182" t="s">
        <v>372</v>
      </c>
      <c r="B484" s="186">
        <f>$B$8</f>
        <v>0.375</v>
      </c>
      <c r="C484" s="180"/>
      <c r="D484" s="180"/>
      <c r="E484" s="180"/>
      <c r="F484" s="178"/>
      <c r="G484" s="178"/>
      <c r="H484" s="178"/>
    </row>
    <row r="485" ht="15.95" customHeight="1" spans="1:8">
      <c r="A485" s="182" t="s">
        <v>373</v>
      </c>
      <c r="B485" s="182"/>
      <c r="C485" s="180"/>
      <c r="D485" s="180"/>
      <c r="E485" s="180"/>
      <c r="F485" s="178"/>
      <c r="G485" s="178"/>
      <c r="H485" s="178"/>
    </row>
    <row r="486" ht="15.95" customHeight="1" spans="1:1">
      <c r="A486" s="27"/>
    </row>
    <row r="487" ht="15.95" customHeight="1" spans="1:1">
      <c r="A487" s="27"/>
    </row>
    <row r="488" ht="15.95" customHeight="1"/>
    <row r="489" ht="15.95" customHeight="1" spans="2:8">
      <c r="B489" s="197" t="str">
        <f>IF(J54="X","CARTA DE CREDENCIAMENTO",IF(K54="X","CARTA DE CREDENCIAMENTO",IF(L54="X","CARTA DE CREDENCIAMENTO","NÃO IMPRIMIR")))</f>
        <v>NÃO IMPRIMIR</v>
      </c>
      <c r="C489" s="197"/>
      <c r="D489" s="197"/>
      <c r="E489" s="197"/>
      <c r="F489" s="197"/>
      <c r="G489" s="197"/>
      <c r="H489" s="197"/>
    </row>
    <row r="490" ht="15.95" customHeight="1" spans="2:8">
      <c r="B490" s="197"/>
      <c r="C490" s="197"/>
      <c r="D490" s="197"/>
      <c r="E490" s="197"/>
      <c r="F490" s="197"/>
      <c r="G490" s="197"/>
      <c r="H490" s="197"/>
    </row>
    <row r="491" ht="15.95" customHeight="1" spans="2:2">
      <c r="B491" s="198"/>
    </row>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spans="2:7">
      <c r="B541" s="192" t="s">
        <v>96</v>
      </c>
      <c r="C541" s="192"/>
      <c r="D541" s="192"/>
      <c r="E541" s="192"/>
      <c r="F541" s="192"/>
      <c r="G541" s="192"/>
    </row>
    <row r="542" ht="15.95" customHeight="1" spans="2:7">
      <c r="B542" s="194"/>
      <c r="C542" s="194"/>
      <c r="D542" s="194"/>
      <c r="E542" s="194"/>
      <c r="F542" s="194"/>
      <c r="G542" s="194"/>
    </row>
    <row r="543" ht="15.95" customHeight="1" spans="2:7">
      <c r="B543" s="194"/>
      <c r="C543" s="194"/>
      <c r="D543" s="194"/>
      <c r="E543" s="194"/>
      <c r="F543" s="194"/>
      <c r="G543" s="194"/>
    </row>
    <row r="544" ht="15.95" customHeight="1" spans="2:7">
      <c r="B544" s="194"/>
      <c r="C544" s="194"/>
      <c r="D544" s="194"/>
      <c r="E544" s="194"/>
      <c r="F544" s="194"/>
      <c r="G544" s="194"/>
    </row>
    <row r="545" ht="15.95" customHeight="1" spans="2:7">
      <c r="B545" s="194"/>
      <c r="C545" s="194"/>
      <c r="D545" s="194"/>
      <c r="E545" s="194"/>
      <c r="F545" s="194"/>
      <c r="G545" s="194"/>
    </row>
    <row r="546" ht="15.95" customHeight="1" spans="2:7">
      <c r="B546" s="194"/>
      <c r="C546" s="194"/>
      <c r="D546" s="194"/>
      <c r="E546" s="194"/>
      <c r="F546" s="194"/>
      <c r="G546" s="194"/>
    </row>
    <row r="547" ht="15.95" customHeight="1" spans="2:7">
      <c r="B547" s="194"/>
      <c r="C547" s="194"/>
      <c r="D547" s="194"/>
      <c r="E547" s="194"/>
      <c r="F547" s="194"/>
      <c r="G547" s="194"/>
    </row>
    <row r="548" ht="15.95" customHeight="1"/>
    <row r="549" ht="15.95" customHeight="1"/>
    <row r="550" ht="15.95" customHeight="1"/>
    <row r="551" ht="15.95" customHeight="1"/>
    <row r="552" ht="15.95" customHeight="1"/>
    <row r="553" customHeight="1"/>
    <row r="554" customHeight="1" spans="2:8">
      <c r="B554" s="199" t="s">
        <v>375</v>
      </c>
      <c r="C554" s="199"/>
      <c r="D554" s="199"/>
      <c r="E554" s="199"/>
      <c r="F554" s="199"/>
      <c r="G554" s="199"/>
      <c r="H554" s="199"/>
    </row>
    <row r="555" customHeight="1" spans="2:8">
      <c r="B555" s="199"/>
      <c r="C555" s="199"/>
      <c r="D555" s="199"/>
      <c r="E555" s="199"/>
      <c r="F555" s="199"/>
      <c r="G555" s="199"/>
      <c r="H555" s="199"/>
    </row>
    <row r="556" customHeight="1" spans="2:8">
      <c r="B556" s="26"/>
      <c r="H556" s="200"/>
    </row>
    <row r="557" ht="18" customHeight="1" spans="1:11">
      <c r="A557" s="201"/>
      <c r="B557" s="202"/>
      <c r="C557" s="203"/>
      <c r="D557" s="203"/>
      <c r="E557" s="203"/>
      <c r="F557" s="204"/>
      <c r="G557" s="204"/>
      <c r="H557" s="204"/>
      <c r="I557" s="204"/>
      <c r="J557" s="203"/>
      <c r="K557" s="233"/>
    </row>
    <row r="558" ht="42" customHeight="1" spans="1:11">
      <c r="A558" s="205"/>
      <c r="B558" s="206" t="str">
        <f>$G$4</f>
        <v>PREFEITURA DO MUNICÍPIO DE OSVALDO CRUZ/SP</v>
      </c>
      <c r="C558" s="207"/>
      <c r="D558" s="207"/>
      <c r="E558" s="207"/>
      <c r="F558" s="207"/>
      <c r="G558" s="207"/>
      <c r="H558" s="207"/>
      <c r="I558" s="207"/>
      <c r="J558" s="234"/>
      <c r="K558" s="235"/>
    </row>
    <row r="559" ht="26.25" customHeight="1" spans="1:11">
      <c r="A559" s="205"/>
      <c r="B559" s="208" t="s">
        <v>370</v>
      </c>
      <c r="C559" s="209" t="str">
        <f>$B$6</f>
        <v>Nº 01/2026</v>
      </c>
      <c r="D559" s="209"/>
      <c r="E559" s="209"/>
      <c r="F559" s="209"/>
      <c r="G559" s="209"/>
      <c r="H559" s="209"/>
      <c r="I559" s="232"/>
      <c r="J559" s="236"/>
      <c r="K559" s="235"/>
    </row>
    <row r="560" ht="26.25" spans="1:11">
      <c r="A560" s="205"/>
      <c r="B560" s="210" t="s">
        <v>228</v>
      </c>
      <c r="C560" s="211" t="str">
        <f>$G$6</f>
        <v>PREGÃO PRESENCIAL Nº 01/2026</v>
      </c>
      <c r="D560" s="211"/>
      <c r="E560" s="211"/>
      <c r="F560" s="211"/>
      <c r="G560" s="211"/>
      <c r="H560" s="211"/>
      <c r="I560" s="232"/>
      <c r="J560" s="236"/>
      <c r="K560" s="235"/>
    </row>
    <row r="561" ht="26.25" spans="1:11">
      <c r="A561" s="205"/>
      <c r="B561" s="208" t="s">
        <v>371</v>
      </c>
      <c r="C561" s="212">
        <f>$B$7</f>
        <v>46056</v>
      </c>
      <c r="D561" s="212"/>
      <c r="E561" s="212"/>
      <c r="F561" s="212"/>
      <c r="G561" s="212"/>
      <c r="H561" s="212"/>
      <c r="I561" s="232"/>
      <c r="J561" s="236"/>
      <c r="K561" s="235"/>
    </row>
    <row r="562" ht="26.25" spans="1:11">
      <c r="A562" s="205"/>
      <c r="B562" s="208" t="s">
        <v>372</v>
      </c>
      <c r="C562" s="213">
        <f>$B$8</f>
        <v>0.375</v>
      </c>
      <c r="D562" s="213"/>
      <c r="E562" s="213"/>
      <c r="F562" s="213"/>
      <c r="G562" s="213"/>
      <c r="H562" s="213"/>
      <c r="I562" s="232"/>
      <c r="J562" s="236"/>
      <c r="K562" s="235"/>
    </row>
    <row r="563" ht="25.5" customHeight="1" spans="1:11">
      <c r="A563" s="205"/>
      <c r="B563" s="214" t="s">
        <v>373</v>
      </c>
      <c r="C563" s="210"/>
      <c r="D563" s="210"/>
      <c r="E563" s="210"/>
      <c r="F563" s="210"/>
      <c r="G563" s="210"/>
      <c r="H563" s="210"/>
      <c r="I563" s="232"/>
      <c r="J563" s="236"/>
      <c r="K563" s="235"/>
    </row>
    <row r="564" ht="25.5" customHeight="1" spans="1:11">
      <c r="A564" s="205"/>
      <c r="B564" s="215" t="s">
        <v>376</v>
      </c>
      <c r="C564" s="216"/>
      <c r="D564" s="216"/>
      <c r="E564" s="216"/>
      <c r="F564" s="216"/>
      <c r="G564" s="216"/>
      <c r="H564" s="216"/>
      <c r="I564" s="237"/>
      <c r="J564" s="238"/>
      <c r="K564" s="235"/>
    </row>
    <row r="565" ht="25.5" customHeight="1" spans="1:11">
      <c r="A565" s="217"/>
      <c r="B565" s="218" t="s">
        <v>377</v>
      </c>
      <c r="C565" s="219"/>
      <c r="D565" s="219"/>
      <c r="E565" s="219"/>
      <c r="F565" s="219"/>
      <c r="G565" s="219"/>
      <c r="H565" s="219"/>
      <c r="I565" s="219"/>
      <c r="J565" s="239"/>
      <c r="K565" s="240"/>
    </row>
    <row r="566" ht="79.5" customHeight="1" spans="1:11">
      <c r="A566" s="220"/>
      <c r="B566" s="221" t="s">
        <v>378</v>
      </c>
      <c r="C566" s="222"/>
      <c r="D566" s="222"/>
      <c r="E566" s="222"/>
      <c r="F566" s="222"/>
      <c r="G566" s="222"/>
      <c r="H566" s="222"/>
      <c r="I566" s="222"/>
      <c r="J566" s="241"/>
      <c r="K566" s="240"/>
    </row>
    <row r="567" ht="17.25" customHeight="1" spans="1:11">
      <c r="A567" s="201"/>
      <c r="B567" s="223"/>
      <c r="C567" s="224"/>
      <c r="D567" s="224"/>
      <c r="E567" s="224"/>
      <c r="F567" s="225"/>
      <c r="G567" s="225"/>
      <c r="H567" s="225"/>
      <c r="I567" s="225"/>
      <c r="J567" s="224"/>
      <c r="K567" s="233"/>
    </row>
    <row r="568" ht="15.75"/>
    <row r="569" hidden="1"/>
    <row r="570" hidden="1"/>
    <row r="571" hidden="1"/>
    <row r="572" hidden="1"/>
    <row r="573" hidden="1"/>
    <row r="574" ht="15.75"/>
    <row r="575" ht="16.5" spans="1:11">
      <c r="A575" s="226"/>
      <c r="B575" s="227"/>
      <c r="C575" s="228"/>
      <c r="D575" s="228"/>
      <c r="E575" s="228"/>
      <c r="F575" s="229"/>
      <c r="G575" s="229"/>
      <c r="H575" s="229"/>
      <c r="I575" s="229"/>
      <c r="J575" s="228"/>
      <c r="K575" s="242"/>
    </row>
    <row r="576" ht="2.25" customHeight="1" spans="1:11">
      <c r="A576" s="230"/>
      <c r="B576" s="208"/>
      <c r="C576" s="231"/>
      <c r="D576" s="231"/>
      <c r="E576" s="231"/>
      <c r="F576" s="208"/>
      <c r="G576" s="208"/>
      <c r="H576" s="232"/>
      <c r="I576" s="232"/>
      <c r="J576" s="243"/>
      <c r="K576" s="244"/>
    </row>
    <row r="577" ht="39.75" customHeight="1" spans="1:11">
      <c r="A577" s="245"/>
      <c r="B577" s="246" t="str">
        <f>$G$4</f>
        <v>PREFEITURA DO MUNICÍPIO DE OSVALDO CRUZ/SP</v>
      </c>
      <c r="C577" s="247"/>
      <c r="D577" s="247"/>
      <c r="E577" s="247"/>
      <c r="F577" s="247"/>
      <c r="G577" s="247"/>
      <c r="H577" s="247"/>
      <c r="I577" s="247"/>
      <c r="J577" s="280"/>
      <c r="K577" s="244"/>
    </row>
    <row r="578" ht="22.5" customHeight="1" spans="1:11">
      <c r="A578" s="248"/>
      <c r="B578" s="249" t="s">
        <v>370</v>
      </c>
      <c r="C578" s="209" t="str">
        <f>$B$6</f>
        <v>Nº 01/2026</v>
      </c>
      <c r="D578" s="209"/>
      <c r="E578" s="209"/>
      <c r="F578" s="209"/>
      <c r="G578" s="209"/>
      <c r="H578" s="209"/>
      <c r="I578" s="281"/>
      <c r="J578" s="282"/>
      <c r="K578" s="244"/>
    </row>
    <row r="579" ht="26.25" spans="1:11">
      <c r="A579" s="248"/>
      <c r="B579" s="250" t="s">
        <v>228</v>
      </c>
      <c r="C579" s="211" t="str">
        <f>$G$6</f>
        <v>PREGÃO PRESENCIAL Nº 01/2026</v>
      </c>
      <c r="D579" s="211"/>
      <c r="E579" s="211"/>
      <c r="F579" s="211"/>
      <c r="G579" s="211"/>
      <c r="H579" s="211"/>
      <c r="I579" s="281"/>
      <c r="J579" s="282"/>
      <c r="K579" s="244"/>
    </row>
    <row r="580" ht="26.25" spans="1:11">
      <c r="A580" s="248"/>
      <c r="B580" s="249" t="s">
        <v>371</v>
      </c>
      <c r="C580" s="212">
        <f>$B$7</f>
        <v>46056</v>
      </c>
      <c r="D580" s="212"/>
      <c r="E580" s="212"/>
      <c r="F580" s="212"/>
      <c r="G580" s="212"/>
      <c r="H580" s="212"/>
      <c r="I580" s="281"/>
      <c r="J580" s="282"/>
      <c r="K580" s="244"/>
    </row>
    <row r="581" ht="26.25" spans="1:11">
      <c r="A581" s="248"/>
      <c r="B581" s="249" t="s">
        <v>372</v>
      </c>
      <c r="C581" s="213">
        <f>$B$8</f>
        <v>0.375</v>
      </c>
      <c r="D581" s="213"/>
      <c r="E581" s="213"/>
      <c r="F581" s="213"/>
      <c r="G581" s="213"/>
      <c r="H581" s="213"/>
      <c r="I581" s="281"/>
      <c r="J581" s="282"/>
      <c r="K581" s="244"/>
    </row>
    <row r="582" ht="26.25" spans="1:11">
      <c r="A582" s="248"/>
      <c r="B582" s="250" t="s">
        <v>373</v>
      </c>
      <c r="C582" s="210"/>
      <c r="D582" s="210"/>
      <c r="E582" s="210"/>
      <c r="F582" s="210"/>
      <c r="G582" s="210"/>
      <c r="H582" s="210"/>
      <c r="I582" s="210"/>
      <c r="J582" s="283"/>
      <c r="K582" s="244"/>
    </row>
    <row r="583" ht="27" spans="1:11">
      <c r="A583" s="248"/>
      <c r="B583" s="251" t="s">
        <v>379</v>
      </c>
      <c r="C583" s="252"/>
      <c r="D583" s="252"/>
      <c r="E583" s="252"/>
      <c r="F583" s="252"/>
      <c r="G583" s="252"/>
      <c r="H583" s="252"/>
      <c r="I583" s="252"/>
      <c r="J583" s="284"/>
      <c r="K583" s="244"/>
    </row>
    <row r="584" ht="26.25" spans="1:11">
      <c r="A584" s="248"/>
      <c r="B584" s="218" t="s">
        <v>377</v>
      </c>
      <c r="C584" s="219"/>
      <c r="D584" s="219"/>
      <c r="E584" s="219"/>
      <c r="F584" s="219"/>
      <c r="G584" s="219"/>
      <c r="H584" s="219"/>
      <c r="I584" s="219"/>
      <c r="J584" s="239"/>
      <c r="K584" s="244"/>
    </row>
    <row r="585" ht="84" customHeight="1" spans="1:11">
      <c r="A585" s="253"/>
      <c r="B585" s="221" t="s">
        <v>380</v>
      </c>
      <c r="C585" s="222"/>
      <c r="D585" s="222"/>
      <c r="E585" s="222"/>
      <c r="F585" s="222"/>
      <c r="G585" s="222"/>
      <c r="H585" s="222"/>
      <c r="I585" s="222"/>
      <c r="J585" s="241"/>
      <c r="K585" s="244"/>
    </row>
    <row r="586" ht="16.5" spans="1:11">
      <c r="A586" s="226"/>
      <c r="B586" s="254"/>
      <c r="C586" s="255"/>
      <c r="D586" s="255"/>
      <c r="E586" s="255"/>
      <c r="F586" s="256"/>
      <c r="G586" s="256"/>
      <c r="H586" s="256"/>
      <c r="I586" s="256"/>
      <c r="J586" s="255"/>
      <c r="K586" s="242"/>
    </row>
    <row r="587" ht="15.75"/>
    <row r="588" ht="15.75"/>
    <row r="589" ht="16.5" spans="1:11">
      <c r="A589" s="257"/>
      <c r="B589" s="258"/>
      <c r="C589" s="259"/>
      <c r="D589" s="259"/>
      <c r="E589" s="259"/>
      <c r="F589" s="259"/>
      <c r="G589" s="259"/>
      <c r="H589" s="259"/>
      <c r="I589" s="259"/>
      <c r="J589" s="259"/>
      <c r="K589" s="285"/>
    </row>
    <row r="590" ht="27.75" spans="1:11">
      <c r="A590" s="260"/>
      <c r="B590" s="261" t="str">
        <f>$G$4</f>
        <v>PREFEITURA DO MUNICÍPIO DE OSVALDO CRUZ/SP</v>
      </c>
      <c r="C590" s="262"/>
      <c r="D590" s="262"/>
      <c r="E590" s="262"/>
      <c r="F590" s="263"/>
      <c r="G590" s="263"/>
      <c r="J590" s="286"/>
      <c r="K590" s="287"/>
    </row>
    <row r="591" ht="27" spans="1:11">
      <c r="A591" s="264"/>
      <c r="B591" s="265"/>
      <c r="C591" s="266"/>
      <c r="D591" s="266"/>
      <c r="E591" s="266"/>
      <c r="F591" s="267"/>
      <c r="G591" s="263"/>
      <c r="J591" s="286"/>
      <c r="K591" s="287"/>
    </row>
    <row r="592" ht="26.25" spans="1:11">
      <c r="A592" s="264"/>
      <c r="B592" s="263" t="s">
        <v>370</v>
      </c>
      <c r="C592" s="268" t="str">
        <f>$B$6</f>
        <v>Nº 01/2026</v>
      </c>
      <c r="D592" s="268"/>
      <c r="E592" s="268"/>
      <c r="F592" s="268"/>
      <c r="G592" s="268"/>
      <c r="H592" s="268"/>
      <c r="J592" s="286"/>
      <c r="K592" s="287"/>
    </row>
    <row r="593" ht="26.25" spans="1:11">
      <c r="A593" s="264"/>
      <c r="B593" s="269" t="s">
        <v>228</v>
      </c>
      <c r="C593" s="270" t="str">
        <f>$G$6</f>
        <v>PREGÃO PRESENCIAL Nº 01/2026</v>
      </c>
      <c r="D593" s="270"/>
      <c r="E593" s="270"/>
      <c r="F593" s="270"/>
      <c r="G593" s="270"/>
      <c r="H593" s="270"/>
      <c r="J593" s="286"/>
      <c r="K593" s="287"/>
    </row>
    <row r="594" ht="26.25" spans="1:11">
      <c r="A594" s="264"/>
      <c r="B594" s="263" t="s">
        <v>371</v>
      </c>
      <c r="C594" s="271">
        <f>$B$7</f>
        <v>46056</v>
      </c>
      <c r="D594" s="271"/>
      <c r="E594" s="271"/>
      <c r="F594" s="271"/>
      <c r="G594" s="271"/>
      <c r="H594" s="271"/>
      <c r="J594" s="286"/>
      <c r="K594" s="287"/>
    </row>
    <row r="595" ht="26.25" spans="1:11">
      <c r="A595" s="264"/>
      <c r="B595" s="263" t="s">
        <v>372</v>
      </c>
      <c r="C595" s="272">
        <f>$B$8</f>
        <v>0.375</v>
      </c>
      <c r="D595" s="272"/>
      <c r="E595" s="272"/>
      <c r="F595" s="272"/>
      <c r="G595" s="272"/>
      <c r="H595" s="272"/>
      <c r="J595" s="286"/>
      <c r="K595" s="287"/>
    </row>
    <row r="596" ht="26.25" spans="1:11">
      <c r="A596" s="264"/>
      <c r="B596" s="269"/>
      <c r="C596" s="263"/>
      <c r="D596" s="269"/>
      <c r="E596" s="262"/>
      <c r="F596" s="262"/>
      <c r="G596" s="262"/>
      <c r="J596" s="286"/>
      <c r="K596" s="287"/>
    </row>
    <row r="597" ht="27" spans="1:11">
      <c r="A597" s="264"/>
      <c r="B597" s="267"/>
      <c r="C597" s="262"/>
      <c r="D597" s="262"/>
      <c r="E597" s="262"/>
      <c r="F597" s="263"/>
      <c r="G597" s="263"/>
      <c r="J597" s="286"/>
      <c r="K597" s="287"/>
    </row>
    <row r="598" ht="27" spans="1:11">
      <c r="A598" s="273"/>
      <c r="B598" s="274"/>
      <c r="C598" s="274"/>
      <c r="D598" s="274"/>
      <c r="E598" s="274"/>
      <c r="F598" s="274"/>
      <c r="G598" s="274"/>
      <c r="H598" s="274"/>
      <c r="I598" s="274"/>
      <c r="J598" s="286"/>
      <c r="K598" s="287"/>
    </row>
    <row r="599" ht="16.5" spans="1:11">
      <c r="A599" s="275"/>
      <c r="B599" s="276"/>
      <c r="C599" s="277"/>
      <c r="D599" s="277"/>
      <c r="E599" s="277"/>
      <c r="F599" s="278"/>
      <c r="G599" s="278"/>
      <c r="H599" s="278"/>
      <c r="I599" s="278"/>
      <c r="J599" s="277"/>
      <c r="K599" s="288"/>
    </row>
    <row r="600" ht="15.75"/>
    <row r="603" ht="15.95" customHeight="1" spans="1:8">
      <c r="A603" s="178"/>
      <c r="B603" s="179"/>
      <c r="C603" s="180"/>
      <c r="D603" s="180"/>
      <c r="E603" s="180"/>
      <c r="F603" s="178"/>
      <c r="G603" s="178"/>
      <c r="H603" s="178"/>
    </row>
    <row r="604" ht="15.95" customHeight="1" spans="1:8">
      <c r="A604" s="178"/>
      <c r="B604" s="179"/>
      <c r="C604" s="180"/>
      <c r="D604" s="180"/>
      <c r="E604" s="180"/>
      <c r="F604" s="178"/>
      <c r="G604" s="178"/>
      <c r="H604" s="178"/>
    </row>
    <row r="605" ht="15.95" customHeight="1" spans="1:8">
      <c r="A605" s="178"/>
      <c r="B605" s="179"/>
      <c r="C605" s="180"/>
      <c r="D605" s="180"/>
      <c r="E605" s="180"/>
      <c r="F605" s="178"/>
      <c r="G605" s="178"/>
      <c r="H605" s="178"/>
    </row>
    <row r="606" ht="15.95" customHeight="1" spans="1:8">
      <c r="A606" s="178"/>
      <c r="B606" s="178"/>
      <c r="C606" s="180"/>
      <c r="D606" s="180"/>
      <c r="E606" s="180"/>
      <c r="F606" s="178" t="s">
        <v>369</v>
      </c>
      <c r="G606" s="178"/>
      <c r="H606" s="181">
        <f ca="1">TODAY()</f>
        <v>46050</v>
      </c>
    </row>
    <row r="607" ht="15.95" customHeight="1" spans="1:8">
      <c r="A607" s="178"/>
      <c r="B607" s="178"/>
      <c r="C607" s="180"/>
      <c r="D607" s="180"/>
      <c r="E607" s="180"/>
      <c r="F607" s="178"/>
      <c r="G607" s="178"/>
      <c r="H607" s="178"/>
    </row>
    <row r="608" ht="15.95" customHeight="1" spans="1:8">
      <c r="A608" s="178"/>
      <c r="B608" s="178"/>
      <c r="C608" s="180"/>
      <c r="D608" s="180"/>
      <c r="E608" s="180"/>
      <c r="F608" s="178"/>
      <c r="G608" s="178"/>
      <c r="H608" s="178"/>
    </row>
    <row r="609" ht="15.95" customHeight="1" spans="1:8">
      <c r="A609" s="178"/>
      <c r="B609" s="178"/>
      <c r="C609" s="180"/>
      <c r="D609" s="180"/>
      <c r="E609" s="180"/>
      <c r="F609" s="178"/>
      <c r="G609" s="178"/>
      <c r="H609" s="178"/>
    </row>
    <row r="610" ht="15.95" customHeight="1" spans="1:8">
      <c r="A610" s="182" t="str">
        <f>$G$4</f>
        <v>PREFEITURA DO MUNICÍPIO DE OSVALDO CRUZ/SP</v>
      </c>
      <c r="B610" s="182"/>
      <c r="C610" s="180"/>
      <c r="D610" s="180"/>
      <c r="E610" s="180"/>
      <c r="F610" s="178"/>
      <c r="G610" s="178"/>
      <c r="H610" s="178"/>
    </row>
    <row r="611" ht="15.95" customHeight="1" spans="1:8">
      <c r="A611" s="182" t="str">
        <f>$G$6</f>
        <v>PREGÃO PRESENCIAL Nº 01/2026</v>
      </c>
      <c r="B611" s="182"/>
      <c r="C611" s="180"/>
      <c r="D611" s="180"/>
      <c r="E611" s="180"/>
      <c r="F611" s="178"/>
      <c r="G611" s="178"/>
      <c r="H611" s="178"/>
    </row>
    <row r="612" ht="15.95" customHeight="1" spans="1:8">
      <c r="A612" s="182" t="s">
        <v>370</v>
      </c>
      <c r="B612" s="184" t="str">
        <f>$B$6</f>
        <v>Nº 01/2026</v>
      </c>
      <c r="C612" s="180"/>
      <c r="D612" s="180"/>
      <c r="E612" s="180"/>
      <c r="F612" s="178"/>
      <c r="G612" s="178"/>
      <c r="H612" s="178"/>
    </row>
    <row r="613" ht="15.95" customHeight="1" spans="1:8">
      <c r="A613" s="182" t="s">
        <v>371</v>
      </c>
      <c r="B613" s="185">
        <f>$B$7</f>
        <v>46056</v>
      </c>
      <c r="C613" s="180"/>
      <c r="D613" s="180"/>
      <c r="E613" s="180"/>
      <c r="F613" s="178"/>
      <c r="G613" s="178"/>
      <c r="H613" s="178"/>
    </row>
    <row r="614" ht="15.95" customHeight="1" spans="1:8">
      <c r="A614" s="182" t="s">
        <v>372</v>
      </c>
      <c r="B614" s="186">
        <f>$B$8</f>
        <v>0.375</v>
      </c>
      <c r="C614" s="180"/>
      <c r="D614" s="180"/>
      <c r="E614" s="180"/>
      <c r="F614" s="178"/>
      <c r="G614" s="178"/>
      <c r="H614" s="178"/>
    </row>
    <row r="615" ht="15.95" customHeight="1" spans="1:8">
      <c r="A615" s="182" t="s">
        <v>373</v>
      </c>
      <c r="B615" s="182"/>
      <c r="C615" s="180"/>
      <c r="D615" s="180"/>
      <c r="E615" s="180"/>
      <c r="F615" s="178"/>
      <c r="G615" s="178"/>
      <c r="H615" s="178"/>
    </row>
    <row r="616" ht="15.95" customHeight="1" spans="1:1">
      <c r="A616" s="27"/>
    </row>
    <row r="617" ht="15.95" customHeight="1" spans="2:8">
      <c r="B617" s="208"/>
      <c r="C617" s="208"/>
      <c r="D617" s="208"/>
      <c r="E617" s="208"/>
      <c r="F617" s="208"/>
      <c r="G617" s="208"/>
      <c r="H617" s="208"/>
    </row>
    <row r="618" ht="15.95" customHeight="1" spans="2:8">
      <c r="B618" s="208"/>
      <c r="C618" s="208"/>
      <c r="D618" s="208"/>
      <c r="E618" s="208"/>
      <c r="F618" s="208"/>
      <c r="G618" s="208"/>
      <c r="H618" s="208"/>
    </row>
    <row r="619" ht="15.95" customHeight="1" spans="2:8">
      <c r="B619" s="279" t="str">
        <f>IF(OR(J56="X",K56="X",L56="X"),H56,"")</f>
        <v>DADOS DA EMPRESA</v>
      </c>
      <c r="C619" s="279"/>
      <c r="D619" s="279"/>
      <c r="E619" s="279"/>
      <c r="F619" s="279"/>
      <c r="G619" s="279"/>
      <c r="H619" s="279"/>
    </row>
    <row r="620" ht="15.95" customHeight="1" spans="2:8">
      <c r="B620" s="279"/>
      <c r="C620" s="279"/>
      <c r="D620" s="279"/>
      <c r="E620" s="279"/>
      <c r="F620" s="279"/>
      <c r="G620" s="279"/>
      <c r="H620" s="279"/>
    </row>
    <row r="621" ht="15.95" customHeight="1" spans="2:8">
      <c r="B621" s="237"/>
      <c r="C621" s="237"/>
      <c r="D621" s="237"/>
      <c r="E621" s="237"/>
      <c r="F621" s="237"/>
      <c r="G621" s="237"/>
      <c r="H621" s="237"/>
    </row>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row r="649" ht="15.95" customHeight="1"/>
    <row r="650" ht="15.95" customHeight="1"/>
    <row r="651" ht="15.95" customHeight="1"/>
    <row r="652" ht="15.95" customHeight="1"/>
    <row r="653" ht="15.95" customHeight="1"/>
    <row r="654" ht="15.95" customHeight="1"/>
    <row r="655" ht="15.95" customHeight="1"/>
    <row r="656" ht="87" customHeight="1"/>
    <row r="657" ht="15.95" customHeight="1"/>
    <row r="658" ht="15.95" customHeight="1"/>
    <row r="659" ht="15.95" customHeight="1"/>
    <row r="660" ht="15.95" customHeight="1"/>
    <row r="661" ht="15.95" customHeight="1"/>
    <row r="662" ht="15.95" customHeight="1"/>
    <row r="663" ht="15.95" customHeight="1"/>
    <row r="664" ht="15.95" customHeight="1"/>
    <row r="665" ht="15.95" customHeight="1"/>
    <row r="666" ht="15.95" customHeight="1"/>
    <row r="667" ht="15.95" customHeight="1"/>
    <row r="668" ht="15.95" customHeight="1"/>
    <row r="669" ht="15.95" customHeight="1"/>
    <row r="670" ht="15.95" customHeight="1" spans="2:7">
      <c r="B670" s="192" t="str">
        <f>IF($I$49="SIM","RECONHECERFIRMA",VLOOKUP($G$5,'PROCV DADOS REPRESENTATES'!$A$1:$B$272,2,0))</f>
        <v>DROGAFONTE LTDA
CNPJ: 08.778.201/0001-26
WELLINGTON AMARO DA SILVA
RG nº 29.776.074-9 SSP/SP
CPF nº 259.876.858-26
REPRESENTANTE LEGAL</v>
      </c>
      <c r="C670" s="192"/>
      <c r="D670" s="192"/>
      <c r="E670" s="192"/>
      <c r="F670" s="192"/>
      <c r="G670" s="192"/>
    </row>
    <row r="671" ht="15.95" customHeight="1" spans="2:7">
      <c r="B671" s="194"/>
      <c r="C671" s="194"/>
      <c r="D671" s="194"/>
      <c r="E671" s="194"/>
      <c r="F671" s="194"/>
      <c r="G671" s="194"/>
    </row>
    <row r="672" ht="15.95" customHeight="1" spans="2:7">
      <c r="B672" s="194"/>
      <c r="C672" s="194"/>
      <c r="D672" s="194"/>
      <c r="E672" s="194"/>
      <c r="F672" s="194"/>
      <c r="G672" s="194"/>
    </row>
    <row r="673" ht="15.95" customHeight="1" spans="2:7">
      <c r="B673" s="194"/>
      <c r="C673" s="194"/>
      <c r="D673" s="194"/>
      <c r="E673" s="194"/>
      <c r="F673" s="194"/>
      <c r="G673" s="194"/>
    </row>
    <row r="674" ht="15.95" customHeight="1" spans="2:7">
      <c r="B674" s="194"/>
      <c r="C674" s="194"/>
      <c r="D674" s="194"/>
      <c r="E674" s="194"/>
      <c r="F674" s="194"/>
      <c r="G674" s="194"/>
    </row>
    <row r="675" ht="15.95" customHeight="1" spans="2:7">
      <c r="B675" s="194"/>
      <c r="C675" s="194"/>
      <c r="D675" s="194"/>
      <c r="E675" s="194"/>
      <c r="F675" s="194"/>
      <c r="G675" s="194"/>
    </row>
    <row r="676" ht="15.95" customHeight="1" spans="2:7">
      <c r="B676" s="194"/>
      <c r="C676" s="194"/>
      <c r="D676" s="194"/>
      <c r="E676" s="194"/>
      <c r="F676" s="194"/>
      <c r="G676" s="194"/>
    </row>
    <row r="677" ht="15.95" customHeight="1" spans="2:7">
      <c r="B677" s="194"/>
      <c r="C677" s="194"/>
      <c r="D677" s="194"/>
      <c r="E677" s="194"/>
      <c r="F677" s="194"/>
      <c r="G677" s="194"/>
    </row>
    <row r="678" ht="15.95" customHeight="1" spans="2:6">
      <c r="B678" s="195"/>
      <c r="C678" s="195"/>
      <c r="D678" s="195"/>
      <c r="E678" s="195"/>
      <c r="F678" s="195"/>
    </row>
    <row r="679" ht="15.95" customHeight="1" spans="2:6">
      <c r="B679" s="195"/>
      <c r="C679" s="195"/>
      <c r="D679" s="195"/>
      <c r="E679" s="195"/>
      <c r="F679" s="195"/>
    </row>
    <row r="680" ht="15.95" customHeight="1"/>
    <row r="681" ht="15.95" customHeight="1"/>
    <row r="682" ht="15.95" customHeight="1"/>
    <row r="683" ht="15.95" customHeight="1" spans="1:8">
      <c r="A683" s="178"/>
      <c r="B683" s="179"/>
      <c r="C683" s="180"/>
      <c r="D683" s="180"/>
      <c r="E683" s="180"/>
      <c r="F683" s="178"/>
      <c r="G683" s="178"/>
      <c r="H683" s="178"/>
    </row>
    <row r="684" ht="15.95" customHeight="1" spans="1:8">
      <c r="A684" s="178"/>
      <c r="B684" s="179"/>
      <c r="C684" s="180"/>
      <c r="D684" s="180"/>
      <c r="E684" s="180"/>
      <c r="F684" s="178"/>
      <c r="G684" s="178"/>
      <c r="H684" s="178"/>
    </row>
    <row r="685" ht="15.95" customHeight="1" spans="1:8">
      <c r="A685" s="178"/>
      <c r="B685" s="179"/>
      <c r="C685" s="180"/>
      <c r="D685" s="180"/>
      <c r="E685" s="180"/>
      <c r="F685" s="178"/>
      <c r="G685" s="178"/>
      <c r="H685" s="178"/>
    </row>
    <row r="686" ht="15.95" customHeight="1" spans="1:8">
      <c r="A686" s="178"/>
      <c r="B686" s="178"/>
      <c r="C686" s="180"/>
      <c r="D686" s="180"/>
      <c r="E686" s="180"/>
      <c r="F686" s="178" t="s">
        <v>369</v>
      </c>
      <c r="G686" s="178"/>
      <c r="H686" s="181">
        <f ca="1">TODAY()</f>
        <v>46050</v>
      </c>
    </row>
    <row r="687" ht="15.95" customHeight="1" spans="1:8">
      <c r="A687" s="178"/>
      <c r="B687" s="178"/>
      <c r="C687" s="180"/>
      <c r="D687" s="180"/>
      <c r="E687" s="180"/>
      <c r="F687" s="178"/>
      <c r="G687" s="178"/>
      <c r="H687" s="178"/>
    </row>
    <row r="688" ht="15.95" customHeight="1" spans="1:8">
      <c r="A688" s="178"/>
      <c r="B688" s="178"/>
      <c r="C688" s="180"/>
      <c r="D688" s="180"/>
      <c r="E688" s="180"/>
      <c r="F688" s="178"/>
      <c r="G688" s="178"/>
      <c r="H688" s="178"/>
    </row>
    <row r="689" ht="15.95" customHeight="1" spans="1:8">
      <c r="A689" s="178"/>
      <c r="B689" s="178"/>
      <c r="C689" s="180"/>
      <c r="D689" s="180"/>
      <c r="E689" s="180"/>
      <c r="F689" s="178"/>
      <c r="G689" s="178"/>
      <c r="H689" s="178"/>
    </row>
    <row r="690" ht="15.95" customHeight="1" spans="1:8">
      <c r="A690" s="182" t="str">
        <f>$G$4</f>
        <v>PREFEITURA DO MUNICÍPIO DE OSVALDO CRUZ/SP</v>
      </c>
      <c r="B690" s="182"/>
      <c r="C690" s="180"/>
      <c r="D690" s="180"/>
      <c r="E690" s="180"/>
      <c r="F690" s="178"/>
      <c r="G690" s="178"/>
      <c r="H690" s="178"/>
    </row>
    <row r="691" ht="15.95" customHeight="1" spans="1:8">
      <c r="A691" s="182" t="str">
        <f>$G$6</f>
        <v>PREGÃO PRESENCIAL Nº 01/2026</v>
      </c>
      <c r="B691" s="182"/>
      <c r="C691" s="180"/>
      <c r="D691" s="180"/>
      <c r="E691" s="180"/>
      <c r="F691" s="178"/>
      <c r="G691" s="178"/>
      <c r="H691" s="178"/>
    </row>
    <row r="692" ht="15.95" customHeight="1" spans="1:8">
      <c r="A692" s="182" t="s">
        <v>370</v>
      </c>
      <c r="B692" s="184" t="str">
        <f>$B$6</f>
        <v>Nº 01/2026</v>
      </c>
      <c r="C692" s="180"/>
      <c r="D692" s="180"/>
      <c r="E692" s="180"/>
      <c r="F692" s="178"/>
      <c r="G692" s="178"/>
      <c r="H692" s="178"/>
    </row>
    <row r="693" ht="15.95" customHeight="1" spans="1:8">
      <c r="A693" s="182" t="s">
        <v>371</v>
      </c>
      <c r="B693" s="185">
        <f>$B$7</f>
        <v>46056</v>
      </c>
      <c r="C693" s="180"/>
      <c r="D693" s="180"/>
      <c r="E693" s="180"/>
      <c r="F693" s="178"/>
      <c r="G693" s="178"/>
      <c r="H693" s="178"/>
    </row>
    <row r="694" ht="15.95" customHeight="1" spans="1:8">
      <c r="A694" s="182" t="s">
        <v>372</v>
      </c>
      <c r="B694" s="186">
        <f>$B$8</f>
        <v>0.375</v>
      </c>
      <c r="C694" s="180"/>
      <c r="D694" s="180"/>
      <c r="E694" s="180"/>
      <c r="F694" s="178"/>
      <c r="G694" s="178"/>
      <c r="H694" s="178"/>
    </row>
    <row r="695" ht="15.95" customHeight="1" spans="1:8">
      <c r="A695" s="182" t="s">
        <v>373</v>
      </c>
      <c r="B695" s="182"/>
      <c r="C695" s="180"/>
      <c r="D695" s="180"/>
      <c r="E695" s="180"/>
      <c r="F695" s="178"/>
      <c r="G695" s="178"/>
      <c r="H695" s="178"/>
    </row>
    <row r="696" ht="15.95" customHeight="1" spans="1:8">
      <c r="A696" s="182"/>
      <c r="B696" s="182"/>
      <c r="C696" s="180"/>
      <c r="D696" s="180"/>
      <c r="E696" s="180"/>
      <c r="F696" s="178"/>
      <c r="G696" s="178"/>
      <c r="H696" s="178"/>
    </row>
    <row r="697" ht="15.95" customHeight="1" spans="1:8">
      <c r="A697" s="182"/>
      <c r="B697" s="197"/>
      <c r="C697" s="197"/>
      <c r="D697" s="197"/>
      <c r="E697" s="197"/>
      <c r="F697" s="197"/>
      <c r="G697" s="197"/>
      <c r="H697" s="197"/>
    </row>
    <row r="698" ht="15.95" customHeight="1" spans="1:8">
      <c r="A698" s="27"/>
      <c r="B698" s="197"/>
      <c r="C698" s="197"/>
      <c r="D698" s="197"/>
      <c r="E698" s="197"/>
      <c r="F698" s="197"/>
      <c r="G698" s="197"/>
      <c r="H698" s="197"/>
    </row>
    <row r="699" ht="15.95" customHeight="1" spans="2:8">
      <c r="B699" s="187" t="str">
        <f>IF(OR(J57="X",K57="X",L57="X"),H57,"")</f>
        <v>DECLARAÇÃO DE QUE CUMPRE OS REQUISITOS DE HABILITAÇÃO</v>
      </c>
      <c r="C699" s="187"/>
      <c r="D699" s="187"/>
      <c r="E699" s="187"/>
      <c r="F699" s="187"/>
      <c r="G699" s="187"/>
      <c r="H699" s="187"/>
    </row>
    <row r="700" ht="15.95" customHeight="1" spans="2:8">
      <c r="B700" s="187"/>
      <c r="C700" s="187"/>
      <c r="D700" s="187"/>
      <c r="E700" s="187"/>
      <c r="F700" s="187"/>
      <c r="G700" s="187"/>
      <c r="H700" s="187"/>
    </row>
    <row r="701" ht="15.95" customHeight="1" spans="2:8">
      <c r="B701" s="187"/>
      <c r="C701" s="187"/>
      <c r="D701" s="187"/>
      <c r="E701" s="187"/>
      <c r="F701" s="187"/>
      <c r="G701" s="187"/>
      <c r="H701" s="187"/>
    </row>
    <row r="702" ht="15.95" customHeight="1" spans="2:8">
      <c r="B702" s="187"/>
      <c r="C702" s="187"/>
      <c r="D702" s="187"/>
      <c r="E702" s="187"/>
      <c r="F702" s="187"/>
      <c r="G702" s="187"/>
      <c r="H702" s="187"/>
    </row>
    <row r="703" ht="15.95" customHeight="1" spans="2:8">
      <c r="B703" s="187"/>
      <c r="C703" s="187"/>
      <c r="D703" s="187"/>
      <c r="E703" s="187"/>
      <c r="F703" s="187"/>
      <c r="G703" s="187"/>
      <c r="H703" s="187"/>
    </row>
    <row r="704" ht="15.95" customHeight="1" spans="2:8">
      <c r="B704" s="289"/>
      <c r="C704" s="289"/>
      <c r="D704" s="289"/>
      <c r="E704" s="289"/>
      <c r="F704" s="289"/>
      <c r="G704" s="289"/>
      <c r="H704" s="289"/>
    </row>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21" ht="15.95" customHeight="1"/>
    <row r="722" ht="15.95" customHeight="1"/>
    <row r="723" ht="15.95" customHeight="1"/>
    <row r="724" ht="15.95" customHeight="1"/>
    <row r="725" ht="15.95" customHeight="1"/>
    <row r="726" ht="15.95" customHeight="1"/>
    <row r="727" ht="15.95" customHeight="1"/>
    <row r="728" ht="15.95" customHeight="1"/>
    <row r="729" ht="15.95" customHeight="1"/>
    <row r="730" ht="15.95" customHeight="1"/>
    <row r="731" ht="21" customHeight="1"/>
    <row r="732" ht="4.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3" hidden="1" customHeight="1"/>
    <row r="750" ht="15.95" customHeight="1" spans="2:7">
      <c r="B750" s="192" t="str">
        <f>IF($I$49="SIM","RECONHECERFIRMA",VLOOKUP($G$5,'PROCV DADOS REPRESENTATES'!$A$1:$B$272,2,0))</f>
        <v>DROGAFONTE LTDA
CNPJ: 08.778.201/0001-26
WELLINGTON AMARO DA SILVA
RG nº 29.776.074-9 SSP/SP
CPF nº 259.876.858-26
REPRESENTANTE LEGAL</v>
      </c>
      <c r="C750" s="192"/>
      <c r="D750" s="192"/>
      <c r="E750" s="192"/>
      <c r="F750" s="192"/>
      <c r="G750" s="192"/>
    </row>
    <row r="751" ht="15.95" customHeight="1" spans="2:7">
      <c r="B751" s="194"/>
      <c r="C751" s="194"/>
      <c r="D751" s="194"/>
      <c r="E751" s="194"/>
      <c r="F751" s="194"/>
      <c r="G751" s="194"/>
    </row>
    <row r="752" ht="15.95" customHeight="1" spans="2:7">
      <c r="B752" s="194"/>
      <c r="C752" s="194"/>
      <c r="D752" s="194"/>
      <c r="E752" s="194"/>
      <c r="F752" s="194"/>
      <c r="G752" s="194"/>
    </row>
    <row r="753" ht="15.95" customHeight="1" spans="2:7">
      <c r="B753" s="194"/>
      <c r="C753" s="194"/>
      <c r="D753" s="194"/>
      <c r="E753" s="194"/>
      <c r="F753" s="194"/>
      <c r="G753" s="194"/>
    </row>
    <row r="754" ht="15.95" customHeight="1" spans="2:7">
      <c r="B754" s="194"/>
      <c r="C754" s="194"/>
      <c r="D754" s="194"/>
      <c r="E754" s="194"/>
      <c r="F754" s="194"/>
      <c r="G754" s="194"/>
    </row>
    <row r="755" ht="15.95" customHeight="1" spans="2:7">
      <c r="B755" s="194"/>
      <c r="C755" s="194"/>
      <c r="D755" s="194"/>
      <c r="E755" s="194"/>
      <c r="F755" s="194"/>
      <c r="G755" s="194"/>
    </row>
    <row r="756" ht="15.95" customHeight="1" spans="2:7">
      <c r="B756" s="194"/>
      <c r="C756" s="194"/>
      <c r="D756" s="194"/>
      <c r="E756" s="194"/>
      <c r="F756" s="194"/>
      <c r="G756" s="194"/>
    </row>
    <row r="757" ht="15.95" customHeight="1" spans="2:7">
      <c r="B757" s="194"/>
      <c r="C757" s="194"/>
      <c r="D757" s="194"/>
      <c r="E757" s="194"/>
      <c r="F757" s="194"/>
      <c r="G757" s="194"/>
    </row>
    <row r="758" ht="15.95" customHeight="1" spans="2:6">
      <c r="B758" s="195"/>
      <c r="C758" s="195"/>
      <c r="D758" s="195"/>
      <c r="E758" s="195"/>
      <c r="F758" s="195"/>
    </row>
    <row r="759" ht="15.95" customHeight="1" spans="2:6">
      <c r="B759" s="195"/>
      <c r="C759" s="195"/>
      <c r="D759" s="195"/>
      <c r="E759" s="195"/>
      <c r="F759" s="195"/>
    </row>
    <row r="760" ht="15.95" customHeight="1" spans="2:6">
      <c r="B760" s="195"/>
      <c r="C760" s="195"/>
      <c r="D760" s="195"/>
      <c r="E760" s="195"/>
      <c r="F760" s="195"/>
    </row>
    <row r="761" ht="15.95" customHeight="1"/>
    <row r="762" ht="15.95" customHeight="1"/>
    <row r="763" ht="15.95" customHeight="1" spans="1:8">
      <c r="A763" s="178"/>
      <c r="B763" s="179"/>
      <c r="C763" s="180"/>
      <c r="D763" s="180"/>
      <c r="E763" s="180"/>
      <c r="F763" s="178"/>
      <c r="G763" s="178"/>
      <c r="H763" s="178"/>
    </row>
    <row r="764" ht="15.95" customHeight="1" spans="1:8">
      <c r="A764" s="178"/>
      <c r="B764" s="178"/>
      <c r="C764" s="180"/>
      <c r="D764" s="180"/>
      <c r="E764" s="180"/>
      <c r="F764" s="178" t="s">
        <v>369</v>
      </c>
      <c r="G764" s="178"/>
      <c r="H764" s="181">
        <f ca="1">TODAY()</f>
        <v>46050</v>
      </c>
    </row>
    <row r="765" ht="15.95" customHeight="1" spans="1:8">
      <c r="A765" s="178"/>
      <c r="B765" s="178"/>
      <c r="C765" s="180"/>
      <c r="D765" s="180"/>
      <c r="E765" s="180"/>
      <c r="F765" s="178"/>
      <c r="G765" s="178"/>
      <c r="H765" s="178"/>
    </row>
    <row r="766" ht="15.95" customHeight="1" spans="1:8">
      <c r="A766" s="182" t="str">
        <f>$G$4</f>
        <v>PREFEITURA DO MUNICÍPIO DE OSVALDO CRUZ/SP</v>
      </c>
      <c r="B766" s="182"/>
      <c r="C766" s="180"/>
      <c r="D766" s="180"/>
      <c r="E766" s="180"/>
      <c r="F766" s="178"/>
      <c r="G766" s="178"/>
      <c r="H766" s="178"/>
    </row>
    <row r="767" ht="15.95" customHeight="1" spans="1:8">
      <c r="A767" s="182" t="str">
        <f>$G$6</f>
        <v>PREGÃO PRESENCIAL Nº 01/2026</v>
      </c>
      <c r="B767" s="182"/>
      <c r="C767" s="180"/>
      <c r="D767" s="180"/>
      <c r="E767" s="180"/>
      <c r="F767" s="178"/>
      <c r="G767" s="178"/>
      <c r="H767" s="178"/>
    </row>
    <row r="768" ht="15.95" customHeight="1" spans="1:8">
      <c r="A768" s="182" t="s">
        <v>370</v>
      </c>
      <c r="B768" s="184" t="str">
        <f>$B$6</f>
        <v>Nº 01/2026</v>
      </c>
      <c r="C768" s="180"/>
      <c r="D768" s="180"/>
      <c r="E768" s="180"/>
      <c r="F768" s="178"/>
      <c r="G768" s="178"/>
      <c r="H768" s="178"/>
    </row>
    <row r="769" ht="15.95" customHeight="1" spans="1:8">
      <c r="A769" s="182" t="s">
        <v>371</v>
      </c>
      <c r="B769" s="185">
        <f>$B$7</f>
        <v>46056</v>
      </c>
      <c r="C769" s="180"/>
      <c r="D769" s="180"/>
      <c r="E769" s="180"/>
      <c r="F769" s="178"/>
      <c r="G769" s="178"/>
      <c r="H769" s="178"/>
    </row>
    <row r="770" ht="15.95" customHeight="1" spans="1:8">
      <c r="A770" s="182" t="s">
        <v>372</v>
      </c>
      <c r="B770" s="186">
        <f>$B$8</f>
        <v>0.375</v>
      </c>
      <c r="C770" s="180"/>
      <c r="D770" s="180"/>
      <c r="E770" s="180"/>
      <c r="F770" s="178"/>
      <c r="G770" s="178"/>
      <c r="H770" s="178"/>
    </row>
    <row r="771" ht="15.95" customHeight="1" spans="1:8">
      <c r="A771" s="182" t="s">
        <v>373</v>
      </c>
      <c r="B771" s="182"/>
      <c r="C771" s="180"/>
      <c r="D771" s="180"/>
      <c r="E771" s="180"/>
      <c r="F771" s="178"/>
      <c r="G771" s="178"/>
      <c r="H771" s="178"/>
    </row>
    <row r="772" ht="15.95" customHeight="1" spans="1:8">
      <c r="A772" s="182"/>
      <c r="B772" s="182"/>
      <c r="C772" s="180"/>
      <c r="D772" s="180"/>
      <c r="E772" s="180"/>
      <c r="F772" s="178"/>
      <c r="G772" s="178"/>
      <c r="H772" s="178"/>
    </row>
    <row r="773" ht="15.95" customHeight="1" spans="1:1">
      <c r="A773" s="27"/>
    </row>
    <row r="774" ht="15.95" customHeight="1" spans="2:8">
      <c r="B774" s="197"/>
      <c r="C774" s="197"/>
      <c r="D774" s="197"/>
      <c r="E774" s="197"/>
      <c r="F774" s="197"/>
      <c r="G774" s="197"/>
      <c r="H774" s="197"/>
    </row>
    <row r="775" ht="15.95" customHeight="1" spans="2:8">
      <c r="B775" s="197"/>
      <c r="C775" s="197"/>
      <c r="D775" s="197"/>
      <c r="E775" s="197"/>
      <c r="F775" s="197"/>
      <c r="G775" s="197"/>
      <c r="H775" s="197"/>
    </row>
    <row r="776" ht="15.95" customHeight="1" spans="2:8">
      <c r="B776" s="197" t="str">
        <f>IF(OR(J58="X",K58="X",L58="X"),H58,"")</f>
        <v>DECLARAÇÃO DO MENOR</v>
      </c>
      <c r="C776" s="197"/>
      <c r="D776" s="197"/>
      <c r="E776" s="197"/>
      <c r="F776" s="197"/>
      <c r="G776" s="197"/>
      <c r="H776" s="197"/>
    </row>
    <row r="777" ht="15.95" customHeight="1" spans="2:8">
      <c r="B777" s="197"/>
      <c r="C777" s="197"/>
      <c r="D777" s="197"/>
      <c r="E777" s="197"/>
      <c r="F777" s="197"/>
      <c r="G777" s="197"/>
      <c r="H777" s="197"/>
    </row>
    <row r="778" ht="15.95" customHeight="1" spans="2:8">
      <c r="B778" s="210"/>
      <c r="C778" s="231"/>
      <c r="D778" s="231"/>
      <c r="E778" s="231"/>
      <c r="F778" s="208"/>
      <c r="G778" s="208"/>
      <c r="H778" s="208"/>
    </row>
    <row r="779" ht="15.95" customHeight="1"/>
    <row r="780" ht="15.95" customHeight="1"/>
    <row r="781" ht="15.95" customHeight="1"/>
    <row r="782" ht="15.95" customHeight="1"/>
    <row r="783" ht="15.95" customHeight="1"/>
    <row r="784" ht="15.95" customHeight="1"/>
    <row r="785" ht="15.95" customHeight="1"/>
    <row r="786" ht="15.95" customHeight="1"/>
    <row r="787" ht="15.95" customHeight="1"/>
    <row r="788" ht="15.95" customHeight="1"/>
    <row r="789" ht="15.95" customHeight="1"/>
    <row r="790" ht="15.95" customHeight="1"/>
    <row r="791" ht="209" customHeight="1"/>
    <row r="792" ht="15.95" customHeight="1"/>
    <row r="793" ht="333" customHeight="1"/>
    <row r="794" ht="15.95" customHeight="1"/>
    <row r="795" ht="15.95" customHeight="1"/>
    <row r="796" ht="15.95" customHeight="1"/>
    <row r="797" ht="15.95" customHeight="1"/>
    <row r="798" ht="15.95" customHeight="1"/>
    <row r="799" ht="15.95" customHeight="1"/>
    <row r="800" ht="15.95" customHeight="1"/>
    <row r="801" ht="15.95" customHeight="1"/>
    <row r="802" ht="12" customHeight="1"/>
    <row r="803" ht="15.95" hidden="1" customHeight="1"/>
    <row r="804" ht="15.95" hidden="1" customHeight="1"/>
    <row r="805" ht="15.95" hidden="1" customHeight="1"/>
    <row r="806" ht="15.95" hidden="1" customHeight="1"/>
    <row r="807" ht="12" hidden="1" customHeight="1"/>
    <row r="808" ht="15.95" hidden="1" customHeight="1"/>
    <row r="809" ht="15.95" hidden="1" customHeight="1"/>
    <row r="810" ht="15.95" hidden="1" customHeight="1"/>
    <row r="811" ht="15.95" hidden="1" customHeight="1"/>
    <row r="812" ht="15.95" hidden="1" customHeight="1"/>
    <row r="813" ht="15.95" hidden="1" customHeight="1"/>
    <row r="814" ht="15.95" hidden="1" customHeight="1"/>
    <row r="815" ht="15.95" hidden="1" customHeight="1"/>
    <row r="816" ht="15.95" hidden="1" customHeight="1"/>
    <row r="817" ht="15.95" hidden="1" customHeight="1"/>
    <row r="818" ht="15.95" hidden="1" customHeight="1"/>
    <row r="819" ht="15.95" hidden="1" customHeight="1"/>
    <row r="820" ht="15.95" hidden="1" customHeight="1"/>
    <row r="821" ht="15.95" hidden="1" customHeight="1"/>
    <row r="822" ht="15.95" hidden="1" customHeight="1"/>
    <row r="823" ht="15.95" hidden="1" customHeight="1"/>
    <row r="824" ht="15.95" hidden="1" customHeight="1"/>
    <row r="825" ht="15.95" customHeight="1" spans="2:7">
      <c r="B825" s="192" t="str">
        <f>IF($I$49="SIM","RECONHECERFIRMA",VLOOKUP($G$5,'PROCV DADOS REPRESENTATES'!$A$1:$B$272,2,0))</f>
        <v>DROGAFONTE LTDA
CNPJ: 08.778.201/0001-26
WELLINGTON AMARO DA SILVA
RG nº 29.776.074-9 SSP/SP
CPF nº 259.876.858-26
REPRESENTANTE LEGAL</v>
      </c>
      <c r="C825" s="192"/>
      <c r="D825" s="192"/>
      <c r="E825" s="192"/>
      <c r="F825" s="192"/>
      <c r="G825" s="192"/>
    </row>
    <row r="826" ht="15.95" customHeight="1" spans="2:7">
      <c r="B826" s="194"/>
      <c r="C826" s="194"/>
      <c r="D826" s="194"/>
      <c r="E826" s="194"/>
      <c r="F826" s="194"/>
      <c r="G826" s="194"/>
    </row>
    <row r="827" ht="15.95" customHeight="1" spans="2:7">
      <c r="B827" s="194"/>
      <c r="C827" s="194"/>
      <c r="D827" s="194"/>
      <c r="E827" s="194"/>
      <c r="F827" s="194"/>
      <c r="G827" s="194"/>
    </row>
    <row r="828" ht="15.95" customHeight="1" spans="2:7">
      <c r="B828" s="194"/>
      <c r="C828" s="194"/>
      <c r="D828" s="194"/>
      <c r="E828" s="194"/>
      <c r="F828" s="194"/>
      <c r="G828" s="194"/>
    </row>
    <row r="829" ht="15.95" customHeight="1" spans="2:7">
      <c r="B829" s="194"/>
      <c r="C829" s="194"/>
      <c r="D829" s="194"/>
      <c r="E829" s="194"/>
      <c r="F829" s="194"/>
      <c r="G829" s="194"/>
    </row>
    <row r="830" ht="15.95" customHeight="1" spans="2:7">
      <c r="B830" s="194"/>
      <c r="C830" s="194"/>
      <c r="D830" s="194"/>
      <c r="E830" s="194"/>
      <c r="F830" s="194"/>
      <c r="G830" s="194"/>
    </row>
    <row r="831" ht="15.95" customHeight="1" spans="2:7">
      <c r="B831" s="194"/>
      <c r="C831" s="194"/>
      <c r="D831" s="194"/>
      <c r="E831" s="194"/>
      <c r="F831" s="194"/>
      <c r="G831" s="194"/>
    </row>
    <row r="832" ht="15.95" customHeight="1" spans="2:7">
      <c r="B832" s="194"/>
      <c r="C832" s="194"/>
      <c r="D832" s="194"/>
      <c r="E832" s="194"/>
      <c r="F832" s="194"/>
      <c r="G832" s="194"/>
    </row>
    <row r="833" ht="15.95" customHeight="1"/>
    <row r="834" ht="15.95" customHeight="1"/>
    <row r="835" ht="15.95" customHeight="1" spans="1:8">
      <c r="A835" s="178"/>
      <c r="B835" s="179"/>
      <c r="C835" s="180"/>
      <c r="D835" s="180"/>
      <c r="E835" s="180"/>
      <c r="F835" s="178"/>
      <c r="G835" s="178"/>
      <c r="H835" s="178"/>
    </row>
    <row r="836" ht="15.95" customHeight="1" spans="1:8">
      <c r="A836" s="178"/>
      <c r="B836" s="179"/>
      <c r="C836" s="180"/>
      <c r="D836" s="180"/>
      <c r="E836" s="180"/>
      <c r="F836" s="178"/>
      <c r="G836" s="178"/>
      <c r="H836" s="178"/>
    </row>
    <row r="837" ht="15.95" customHeight="1" spans="1:8">
      <c r="A837" s="178"/>
      <c r="B837" s="179"/>
      <c r="C837" s="180"/>
      <c r="D837" s="180"/>
      <c r="E837" s="180"/>
      <c r="F837" s="178"/>
      <c r="G837" s="178"/>
      <c r="H837" s="178"/>
    </row>
    <row r="838" ht="15.95" customHeight="1" spans="1:8">
      <c r="A838" s="178"/>
      <c r="B838" s="178"/>
      <c r="C838" s="180"/>
      <c r="D838" s="180"/>
      <c r="E838" s="180"/>
      <c r="F838" s="178" t="s">
        <v>369</v>
      </c>
      <c r="G838" s="178"/>
      <c r="H838" s="181">
        <f ca="1">TODAY()</f>
        <v>46050</v>
      </c>
    </row>
    <row r="839" ht="15.95" customHeight="1" spans="1:8">
      <c r="A839" s="178"/>
      <c r="B839" s="178"/>
      <c r="C839" s="180"/>
      <c r="D839" s="180"/>
      <c r="E839" s="180"/>
      <c r="F839" s="178"/>
      <c r="G839" s="178"/>
      <c r="H839" s="178"/>
    </row>
    <row r="840" ht="15.95" customHeight="1" spans="1:8">
      <c r="A840" s="178"/>
      <c r="B840" s="178"/>
      <c r="C840" s="180"/>
      <c r="D840" s="180"/>
      <c r="E840" s="180"/>
      <c r="F840" s="178"/>
      <c r="G840" s="178"/>
      <c r="H840" s="178"/>
    </row>
    <row r="841" ht="15.95" customHeight="1" spans="1:8">
      <c r="A841" s="178"/>
      <c r="B841" s="178"/>
      <c r="C841" s="180"/>
      <c r="D841" s="180"/>
      <c r="E841" s="180"/>
      <c r="F841" s="178"/>
      <c r="G841" s="178"/>
      <c r="H841" s="178"/>
    </row>
    <row r="842" ht="15.95" customHeight="1" spans="1:8">
      <c r="A842" s="182" t="str">
        <f>$G$4</f>
        <v>PREFEITURA DO MUNICÍPIO DE OSVALDO CRUZ/SP</v>
      </c>
      <c r="B842" s="182"/>
      <c r="C842" s="180"/>
      <c r="D842" s="180"/>
      <c r="E842" s="180"/>
      <c r="F842" s="178"/>
      <c r="G842" s="178"/>
      <c r="H842" s="178"/>
    </row>
    <row r="843" ht="15.95" customHeight="1" spans="1:8">
      <c r="A843" s="182" t="str">
        <f>$G$6</f>
        <v>PREGÃO PRESENCIAL Nº 01/2026</v>
      </c>
      <c r="B843" s="182"/>
      <c r="C843" s="180"/>
      <c r="D843" s="180"/>
      <c r="E843" s="180"/>
      <c r="F843" s="178"/>
      <c r="G843" s="178"/>
      <c r="H843" s="178"/>
    </row>
    <row r="844" ht="15.95" customHeight="1" spans="1:8">
      <c r="A844" s="182" t="s">
        <v>370</v>
      </c>
      <c r="B844" s="184" t="str">
        <f>$B$6</f>
        <v>Nº 01/2026</v>
      </c>
      <c r="C844" s="180"/>
      <c r="D844" s="180"/>
      <c r="E844" s="180"/>
      <c r="F844" s="178"/>
      <c r="G844" s="178"/>
      <c r="H844" s="178"/>
    </row>
    <row r="845" ht="15.95" customHeight="1" spans="1:8">
      <c r="A845" s="182" t="s">
        <v>371</v>
      </c>
      <c r="B845" s="185">
        <f>$B$7</f>
        <v>46056</v>
      </c>
      <c r="C845" s="180"/>
      <c r="D845" s="180"/>
      <c r="E845" s="180"/>
      <c r="F845" s="178"/>
      <c r="G845" s="178"/>
      <c r="H845" s="178"/>
    </row>
    <row r="846" ht="15.95" customHeight="1" spans="1:8">
      <c r="A846" s="182" t="s">
        <v>372</v>
      </c>
      <c r="B846" s="186">
        <f>$B$8</f>
        <v>0.375</v>
      </c>
      <c r="C846" s="180"/>
      <c r="D846" s="180"/>
      <c r="E846" s="180"/>
      <c r="F846" s="178"/>
      <c r="G846" s="178"/>
      <c r="H846" s="178"/>
    </row>
    <row r="847" ht="15.95" customHeight="1" spans="1:8">
      <c r="A847" s="182" t="s">
        <v>373</v>
      </c>
      <c r="B847" s="182"/>
      <c r="C847" s="180"/>
      <c r="D847" s="180"/>
      <c r="E847" s="180"/>
      <c r="F847" s="178"/>
      <c r="G847" s="178"/>
      <c r="H847" s="178"/>
    </row>
    <row r="848" ht="15.95" customHeight="1" spans="1:8">
      <c r="A848" s="182"/>
      <c r="B848" s="182"/>
      <c r="C848" s="180"/>
      <c r="D848" s="180"/>
      <c r="E848" s="180"/>
      <c r="F848" s="178"/>
      <c r="G848" s="178"/>
      <c r="H848" s="178"/>
    </row>
    <row r="849" ht="15.95" customHeight="1" spans="1:8">
      <c r="A849" s="182"/>
      <c r="B849" s="182"/>
      <c r="C849" s="180"/>
      <c r="D849" s="180"/>
      <c r="E849" s="180"/>
      <c r="F849" s="178"/>
      <c r="G849" s="178"/>
      <c r="H849" s="178"/>
    </row>
    <row r="850" ht="15.95" customHeight="1" spans="1:2">
      <c r="A850" s="183"/>
      <c r="B850" s="182"/>
    </row>
    <row r="851" ht="15.95" customHeight="1" spans="2:8">
      <c r="B851" s="197" t="str">
        <f>IF(B853=0,"NÃO IMPRIMIR","DECLARAÇÃO")</f>
        <v>DECLARAÇÃO</v>
      </c>
      <c r="C851" s="197"/>
      <c r="D851" s="197"/>
      <c r="E851" s="197"/>
      <c r="F851" s="197"/>
      <c r="G851" s="197"/>
      <c r="H851" s="197"/>
    </row>
    <row r="852" ht="15.95" customHeight="1" spans="2:8">
      <c r="B852" s="197"/>
      <c r="C852" s="197"/>
      <c r="D852" s="197"/>
      <c r="E852" s="197"/>
      <c r="F852" s="197"/>
      <c r="G852" s="197"/>
      <c r="H852" s="197"/>
    </row>
    <row r="853" ht="15.95" customHeight="1" spans="2:8">
      <c r="B853" s="187" t="str">
        <f>IF(OR(J59="X",K59="X",L59="X"),H59,"")</f>
        <v>DECLARAÇÃO CONJUNTA</v>
      </c>
      <c r="C853" s="187"/>
      <c r="D853" s="187"/>
      <c r="E853" s="187"/>
      <c r="F853" s="187"/>
      <c r="G853" s="187"/>
      <c r="H853" s="187"/>
    </row>
    <row r="854" ht="15.95" customHeight="1" spans="2:8">
      <c r="B854" s="187"/>
      <c r="C854" s="187"/>
      <c r="D854" s="187"/>
      <c r="E854" s="187"/>
      <c r="F854" s="187"/>
      <c r="G854" s="187"/>
      <c r="H854" s="187"/>
    </row>
    <row r="855" ht="15.95" customHeight="1" spans="2:8">
      <c r="B855" s="289"/>
      <c r="C855" s="289"/>
      <c r="D855" s="289"/>
      <c r="E855" s="289"/>
      <c r="F855" s="289"/>
      <c r="G855" s="289"/>
      <c r="H855" s="289"/>
    </row>
    <row r="856" ht="15.95" customHeight="1" spans="2:8">
      <c r="B856" s="289"/>
      <c r="C856" s="289"/>
      <c r="D856" s="289"/>
      <c r="E856" s="289"/>
      <c r="F856" s="289"/>
      <c r="G856" s="289"/>
      <c r="H856" s="289"/>
    </row>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869" ht="15.95" customHeight="1"/>
    <row r="870" ht="15.95" customHeight="1"/>
    <row r="871" ht="15.95" customHeight="1"/>
    <row r="872" ht="15.95" customHeight="1"/>
    <row r="873" ht="15.95" customHeight="1"/>
    <row r="874" ht="15.95" customHeight="1"/>
    <row r="875" ht="15.95" customHeight="1"/>
    <row r="876" ht="15.95" customHeight="1"/>
    <row r="877" ht="15.95" customHeight="1"/>
    <row r="878" ht="15.95" customHeight="1"/>
    <row r="879" ht="15.95" customHeight="1"/>
    <row r="880" ht="15.95" customHeight="1"/>
    <row r="881" ht="9" customHeight="1"/>
    <row r="882" ht="15.95" hidden="1" customHeight="1"/>
    <row r="883" ht="15.95" hidden="1" customHeight="1"/>
    <row r="884" ht="7.5" hidden="1" customHeight="1"/>
    <row r="885" ht="15.75" hidden="1" customHeight="1"/>
    <row r="886" ht="15.75" hidden="1" customHeight="1"/>
    <row r="887" ht="15.75" hidden="1" customHeight="1"/>
    <row r="888" ht="9"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53" hidden="1" customHeight="1"/>
    <row r="903" ht="15.95" customHeight="1" spans="2:7">
      <c r="B903" s="192" t="str">
        <f>IF($I$49="SIM","RECONHECERFIRMA",VLOOKUP($G$5,'PROCV DADOS REPRESENTATES'!$A$1:$B$272,2,0))</f>
        <v>DROGAFONTE LTDA
CNPJ: 08.778.201/0001-26
WELLINGTON AMARO DA SILVA
RG nº 29.776.074-9 SSP/SP
CPF nº 259.876.858-26
REPRESENTANTE LEGAL</v>
      </c>
      <c r="C903" s="192"/>
      <c r="D903" s="192"/>
      <c r="E903" s="192"/>
      <c r="F903" s="192"/>
      <c r="G903" s="192"/>
    </row>
    <row r="904" ht="15.95" customHeight="1" spans="2:7">
      <c r="B904" s="194"/>
      <c r="C904" s="194"/>
      <c r="D904" s="194"/>
      <c r="E904" s="194"/>
      <c r="F904" s="194"/>
      <c r="G904" s="194"/>
    </row>
    <row r="905" ht="15.95" customHeight="1" spans="2:7">
      <c r="B905" s="194"/>
      <c r="C905" s="194"/>
      <c r="D905" s="194"/>
      <c r="E905" s="194"/>
      <c r="F905" s="194"/>
      <c r="G905" s="194"/>
    </row>
    <row r="906" ht="15.95" customHeight="1" spans="2:7">
      <c r="B906" s="194"/>
      <c r="C906" s="194"/>
      <c r="D906" s="194"/>
      <c r="E906" s="194"/>
      <c r="F906" s="194"/>
      <c r="G906" s="194"/>
    </row>
    <row r="907" ht="15.95" customHeight="1" spans="2:7">
      <c r="B907" s="194"/>
      <c r="C907" s="194"/>
      <c r="D907" s="194"/>
      <c r="E907" s="194"/>
      <c r="F907" s="194"/>
      <c r="G907" s="194"/>
    </row>
    <row r="908" ht="15.95" customHeight="1" spans="2:7">
      <c r="B908" s="194"/>
      <c r="C908" s="194"/>
      <c r="D908" s="194"/>
      <c r="E908" s="194"/>
      <c r="F908" s="194"/>
      <c r="G908" s="194"/>
    </row>
    <row r="909" ht="15.95" customHeight="1" spans="2:7">
      <c r="B909" s="194"/>
      <c r="C909" s="194"/>
      <c r="D909" s="194"/>
      <c r="E909" s="194"/>
      <c r="F909" s="194"/>
      <c r="G909" s="194"/>
    </row>
    <row r="910" ht="15.95" customHeight="1" spans="2:6">
      <c r="B910" s="195"/>
      <c r="C910" s="195"/>
      <c r="D910" s="195"/>
      <c r="E910" s="195"/>
      <c r="F910" s="195"/>
    </row>
    <row r="911" ht="15.95" customHeight="1"/>
    <row r="912" ht="15.95" customHeight="1"/>
    <row r="913" ht="15.95" customHeight="1"/>
    <row r="914" ht="15.95" customHeight="1"/>
    <row r="915" ht="15.95" customHeight="1" spans="1:8">
      <c r="A915" s="178"/>
      <c r="B915" s="179"/>
      <c r="C915" s="180"/>
      <c r="D915" s="180"/>
      <c r="E915" s="180"/>
      <c r="F915" s="178"/>
      <c r="G915" s="178"/>
      <c r="H915" s="178"/>
    </row>
    <row r="916" ht="15.95" customHeight="1" spans="1:8">
      <c r="A916" s="178"/>
      <c r="B916" s="179"/>
      <c r="C916" s="180"/>
      <c r="D916" s="180"/>
      <c r="E916" s="180"/>
      <c r="F916" s="178"/>
      <c r="G916" s="178"/>
      <c r="H916" s="178"/>
    </row>
    <row r="917" ht="15.95" customHeight="1" spans="1:8">
      <c r="A917" s="178"/>
      <c r="B917" s="179"/>
      <c r="C917" s="180"/>
      <c r="D917" s="180"/>
      <c r="E917" s="180"/>
      <c r="F917" s="178"/>
      <c r="G917" s="178"/>
      <c r="H917" s="178"/>
    </row>
    <row r="918" ht="15.95" customHeight="1" spans="1:8">
      <c r="A918" s="178"/>
      <c r="B918" s="178"/>
      <c r="C918" s="180"/>
      <c r="D918" s="180"/>
      <c r="E918" s="180"/>
      <c r="F918" s="178" t="s">
        <v>369</v>
      </c>
      <c r="G918" s="178"/>
      <c r="H918" s="181">
        <f ca="1">TODAY()</f>
        <v>46050</v>
      </c>
    </row>
    <row r="919" ht="15.95" customHeight="1" spans="1:8">
      <c r="A919" s="178"/>
      <c r="B919" s="178"/>
      <c r="C919" s="180"/>
      <c r="D919" s="180"/>
      <c r="E919" s="180"/>
      <c r="F919" s="178"/>
      <c r="G919" s="178"/>
      <c r="H919" s="178"/>
    </row>
    <row r="920" ht="15.95" customHeight="1" spans="1:8">
      <c r="A920" s="178"/>
      <c r="B920" s="178"/>
      <c r="C920" s="180"/>
      <c r="D920" s="180"/>
      <c r="E920" s="180"/>
      <c r="F920" s="178"/>
      <c r="G920" s="178"/>
      <c r="H920" s="178"/>
    </row>
    <row r="921" ht="15.95" customHeight="1" spans="1:8">
      <c r="A921" s="178"/>
      <c r="B921" s="178"/>
      <c r="C921" s="180"/>
      <c r="D921" s="180"/>
      <c r="E921" s="180"/>
      <c r="F921" s="178"/>
      <c r="G921" s="178"/>
      <c r="H921" s="178"/>
    </row>
    <row r="922" ht="15.95" customHeight="1" spans="1:8">
      <c r="A922" s="182" t="str">
        <f>$G$4</f>
        <v>PREFEITURA DO MUNICÍPIO DE OSVALDO CRUZ/SP</v>
      </c>
      <c r="B922" s="182"/>
      <c r="C922" s="180"/>
      <c r="D922" s="180"/>
      <c r="E922" s="180"/>
      <c r="F922" s="178"/>
      <c r="G922" s="178"/>
      <c r="H922" s="178"/>
    </row>
    <row r="923" ht="15.95" customHeight="1" spans="1:8">
      <c r="A923" s="182" t="str">
        <f>$G$6</f>
        <v>PREGÃO PRESENCIAL Nº 01/2026</v>
      </c>
      <c r="B923" s="182"/>
      <c r="C923" s="180"/>
      <c r="D923" s="180"/>
      <c r="E923" s="180"/>
      <c r="F923" s="178"/>
      <c r="G923" s="178"/>
      <c r="H923" s="178"/>
    </row>
    <row r="924" ht="15.95" customHeight="1" spans="1:8">
      <c r="A924" s="182" t="s">
        <v>370</v>
      </c>
      <c r="B924" s="184" t="str">
        <f>$B$6</f>
        <v>Nº 01/2026</v>
      </c>
      <c r="C924" s="180"/>
      <c r="D924" s="180"/>
      <c r="E924" s="180"/>
      <c r="F924" s="178"/>
      <c r="G924" s="178"/>
      <c r="H924" s="178"/>
    </row>
    <row r="925" ht="15.95" customHeight="1" spans="1:8">
      <c r="A925" s="182" t="s">
        <v>371</v>
      </c>
      <c r="B925" s="185">
        <f>$B$7</f>
        <v>46056</v>
      </c>
      <c r="C925" s="180"/>
      <c r="D925" s="180"/>
      <c r="E925" s="180"/>
      <c r="F925" s="178"/>
      <c r="G925" s="178"/>
      <c r="H925" s="178"/>
    </row>
    <row r="926" ht="15.95" customHeight="1" spans="1:8">
      <c r="A926" s="182" t="s">
        <v>372</v>
      </c>
      <c r="B926" s="186">
        <f>$B$8</f>
        <v>0.375</v>
      </c>
      <c r="C926" s="180"/>
      <c r="D926" s="180"/>
      <c r="E926" s="180"/>
      <c r="F926" s="178"/>
      <c r="G926" s="178"/>
      <c r="H926" s="178"/>
    </row>
    <row r="927" ht="15.95" customHeight="1" spans="1:8">
      <c r="A927" s="182" t="s">
        <v>373</v>
      </c>
      <c r="B927" s="182"/>
      <c r="C927" s="180"/>
      <c r="D927" s="180"/>
      <c r="E927" s="180"/>
      <c r="F927" s="178"/>
      <c r="G927" s="178"/>
      <c r="H927" s="178"/>
    </row>
    <row r="928" ht="15.95" customHeight="1" spans="1:8">
      <c r="A928" s="182"/>
      <c r="B928" s="182"/>
      <c r="C928" s="180"/>
      <c r="D928" s="180"/>
      <c r="E928" s="180"/>
      <c r="F928" s="178"/>
      <c r="G928" s="178"/>
      <c r="H928" s="178"/>
    </row>
    <row r="929" ht="15.95" customHeight="1" spans="1:8">
      <c r="A929" s="182"/>
      <c r="B929" s="182"/>
      <c r="C929" s="180"/>
      <c r="D929" s="180"/>
      <c r="E929" s="180"/>
      <c r="F929" s="178"/>
      <c r="G929" s="178"/>
      <c r="H929" s="178"/>
    </row>
    <row r="930" ht="15.95" customHeight="1"/>
    <row r="931" ht="15.95" customHeight="1" spans="2:8">
      <c r="B931" s="197" t="str">
        <f>IF(B933=0,"NÃO IMPRIMIR","DECLARAÇÃO")</f>
        <v>DECLARAÇÃO</v>
      </c>
      <c r="C931" s="197"/>
      <c r="D931" s="197"/>
      <c r="E931" s="197"/>
      <c r="F931" s="197"/>
      <c r="G931" s="197"/>
      <c r="H931" s="197"/>
    </row>
    <row r="932" ht="15.95" customHeight="1" spans="2:8">
      <c r="B932" s="197"/>
      <c r="C932" s="197"/>
      <c r="D932" s="197"/>
      <c r="E932" s="197"/>
      <c r="F932" s="197"/>
      <c r="G932" s="197"/>
      <c r="H932" s="197"/>
    </row>
    <row r="933" ht="15.95" customHeight="1" spans="2:8">
      <c r="B933" s="187" t="str">
        <f>IF(OR(J60="X",K60="X",L60="X"),H60,"")</f>
        <v/>
      </c>
      <c r="C933" s="187"/>
      <c r="D933" s="187"/>
      <c r="E933" s="187"/>
      <c r="F933" s="187"/>
      <c r="G933" s="187"/>
      <c r="H933" s="187"/>
    </row>
    <row r="934" ht="15.95" customHeight="1" spans="2:8">
      <c r="B934" s="187"/>
      <c r="C934" s="187"/>
      <c r="D934" s="187"/>
      <c r="E934" s="187"/>
      <c r="F934" s="187"/>
      <c r="G934" s="187"/>
      <c r="H934" s="187"/>
    </row>
    <row r="935" ht="15.95" customHeight="1" spans="2:8">
      <c r="B935" s="187"/>
      <c r="C935" s="187"/>
      <c r="D935" s="187"/>
      <c r="E935" s="187"/>
      <c r="F935" s="187"/>
      <c r="G935" s="187"/>
      <c r="H935" s="187"/>
    </row>
    <row r="936" ht="15.95" customHeight="1" spans="2:8">
      <c r="B936" s="187"/>
      <c r="C936" s="187"/>
      <c r="D936" s="187"/>
      <c r="E936" s="187"/>
      <c r="F936" s="187"/>
      <c r="G936" s="187"/>
      <c r="H936" s="187"/>
    </row>
    <row r="937" ht="15.95" customHeight="1"/>
    <row r="938" ht="15.95" customHeight="1"/>
    <row r="939" ht="15.95" customHeight="1"/>
    <row r="940" ht="15.95" customHeight="1"/>
    <row r="941" ht="15.95" customHeight="1"/>
    <row r="942" ht="15.95" customHeight="1"/>
    <row r="943" ht="15.95" customHeight="1"/>
    <row r="944" ht="15.95" customHeight="1"/>
    <row r="945" ht="15.95" customHeight="1"/>
    <row r="946" ht="15.95" customHeight="1"/>
    <row r="947" ht="15.95" customHeight="1"/>
    <row r="948" ht="15.95" customHeight="1"/>
    <row r="949" ht="15.95" customHeight="1"/>
    <row r="950" ht="15.95" customHeight="1"/>
    <row r="951" ht="15.95" customHeight="1"/>
    <row r="952" ht="15.95" customHeight="1"/>
    <row r="953" ht="15.95" customHeight="1"/>
    <row r="954" ht="15.95" customHeight="1"/>
    <row r="955" ht="15.95" customHeight="1"/>
    <row r="956" ht="15.95" customHeight="1"/>
    <row r="957" ht="15.95" customHeight="1"/>
    <row r="958" ht="15.95" customHeight="1"/>
    <row r="959" ht="15.95" customHeight="1"/>
    <row r="960" ht="15.95" customHeight="1"/>
    <row r="961" ht="15.95" customHeight="1"/>
    <row r="962" ht="4" customHeight="1"/>
    <row r="963" ht="15.95" hidden="1" customHeight="1"/>
    <row r="964" ht="15.95" hidden="1" customHeight="1"/>
    <row r="965" ht="15.95" hidden="1" customHeight="1"/>
    <row r="966" ht="15.95" hidden="1" customHeight="1"/>
    <row r="967" ht="15.95" hidden="1" customHeight="1"/>
    <row r="968" ht="15.95" hidden="1" customHeight="1"/>
    <row r="969" ht="15.95" hidden="1" customHeight="1"/>
    <row r="970" ht="2.25" hidden="1" customHeight="1"/>
    <row r="971" ht="2.2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95" customHeight="1" spans="2:7">
      <c r="B982" s="192" t="str">
        <f>IF($I$49="SIM","RECONHECERFIRMA",VLOOKUP($G$5,'PROCV DADOS REPRESENTATES'!$A$1:$B$272,2,0))</f>
        <v>DROGAFONTE LTDA
CNPJ: 08.778.201/0001-26
WELLINGTON AMARO DA SILVA
RG nº 29.776.074-9 SSP/SP
CPF nº 259.876.858-26
REPRESENTANTE LEGAL</v>
      </c>
      <c r="C982" s="192"/>
      <c r="D982" s="192"/>
      <c r="E982" s="192"/>
      <c r="F982" s="192"/>
      <c r="G982" s="192"/>
    </row>
    <row r="983" ht="15.95" customHeight="1" spans="2:7">
      <c r="B983" s="194"/>
      <c r="C983" s="194"/>
      <c r="D983" s="194"/>
      <c r="E983" s="194"/>
      <c r="F983" s="194"/>
      <c r="G983" s="194"/>
    </row>
    <row r="984" ht="15.95" customHeight="1" spans="2:7">
      <c r="B984" s="194"/>
      <c r="C984" s="194"/>
      <c r="D984" s="194"/>
      <c r="E984" s="194"/>
      <c r="F984" s="194"/>
      <c r="G984" s="194"/>
    </row>
    <row r="985" ht="15.95" customHeight="1" spans="2:7">
      <c r="B985" s="194"/>
      <c r="C985" s="194"/>
      <c r="D985" s="194"/>
      <c r="E985" s="194"/>
      <c r="F985" s="194"/>
      <c r="G985" s="194"/>
    </row>
    <row r="986" ht="15.95" customHeight="1" spans="2:7">
      <c r="B986" s="194"/>
      <c r="C986" s="194"/>
      <c r="D986" s="194"/>
      <c r="E986" s="194"/>
      <c r="F986" s="194"/>
      <c r="G986" s="194"/>
    </row>
    <row r="987" ht="15.95" customHeight="1" spans="2:7">
      <c r="B987" s="194"/>
      <c r="C987" s="194"/>
      <c r="D987" s="194"/>
      <c r="E987" s="194"/>
      <c r="F987" s="194"/>
      <c r="G987" s="194"/>
    </row>
    <row r="988" ht="15.95" customHeight="1" spans="2:7">
      <c r="B988" s="194"/>
      <c r="C988" s="194"/>
      <c r="D988" s="194"/>
      <c r="E988" s="194"/>
      <c r="F988" s="194"/>
      <c r="G988" s="194"/>
    </row>
    <row r="989" ht="15.95" customHeight="1" spans="2:7">
      <c r="B989" s="194"/>
      <c r="C989" s="194"/>
      <c r="D989" s="194"/>
      <c r="E989" s="194"/>
      <c r="F989" s="194"/>
      <c r="G989" s="194"/>
    </row>
    <row r="990" ht="15.95" customHeight="1" spans="2:6">
      <c r="B990" s="195"/>
      <c r="C990" s="195"/>
      <c r="D990" s="195"/>
      <c r="E990" s="195"/>
      <c r="F990" s="195"/>
    </row>
    <row r="991" ht="15.95" customHeight="1" spans="2:6">
      <c r="B991" s="195"/>
      <c r="C991" s="195"/>
      <c r="D991" s="195"/>
      <c r="E991" s="195"/>
      <c r="F991" s="195"/>
    </row>
    <row r="992" ht="15.95" customHeight="1" spans="2:6">
      <c r="B992" s="195"/>
      <c r="C992" s="195"/>
      <c r="D992" s="195"/>
      <c r="E992" s="195"/>
      <c r="F992" s="195"/>
    </row>
    <row r="993" ht="15.95" customHeight="1"/>
    <row r="994" ht="15.95" customHeight="1"/>
    <row r="995" ht="15.95" customHeight="1" spans="1:8">
      <c r="A995" s="178"/>
      <c r="B995" s="179"/>
      <c r="C995" s="180"/>
      <c r="D995" s="180"/>
      <c r="E995" s="180"/>
      <c r="F995" s="178"/>
      <c r="G995" s="178"/>
      <c r="H995" s="178"/>
    </row>
    <row r="996" ht="15.95" customHeight="1" spans="1:8">
      <c r="A996" s="178"/>
      <c r="B996" s="179"/>
      <c r="C996" s="180"/>
      <c r="D996" s="180"/>
      <c r="E996" s="180"/>
      <c r="F996" s="178"/>
      <c r="G996" s="178"/>
      <c r="H996" s="178"/>
    </row>
    <row r="997" ht="15.95" customHeight="1" spans="1:8">
      <c r="A997" s="178"/>
      <c r="B997" s="179"/>
      <c r="C997" s="180"/>
      <c r="D997" s="180"/>
      <c r="E997" s="180"/>
      <c r="F997" s="178"/>
      <c r="G997" s="178"/>
      <c r="H997" s="178"/>
    </row>
    <row r="998" ht="15.95" customHeight="1" spans="1:8">
      <c r="A998" s="178"/>
      <c r="B998" s="178"/>
      <c r="C998" s="180"/>
      <c r="D998" s="180"/>
      <c r="E998" s="180"/>
      <c r="F998" s="178" t="s">
        <v>369</v>
      </c>
      <c r="G998" s="178"/>
      <c r="H998" s="181">
        <f ca="1">TODAY()</f>
        <v>46050</v>
      </c>
    </row>
    <row r="999" ht="15.95" customHeight="1" spans="1:8">
      <c r="A999" s="178"/>
      <c r="B999" s="178"/>
      <c r="C999" s="180"/>
      <c r="D999" s="180"/>
      <c r="E999" s="180"/>
      <c r="F999" s="178"/>
      <c r="G999" s="178"/>
      <c r="H999" s="178"/>
    </row>
    <row r="1000" ht="15.95" customHeight="1" spans="1:8">
      <c r="A1000" s="178"/>
      <c r="B1000" s="178"/>
      <c r="C1000" s="180"/>
      <c r="D1000" s="180"/>
      <c r="E1000" s="180"/>
      <c r="F1000" s="178"/>
      <c r="G1000" s="178"/>
      <c r="H1000" s="178"/>
    </row>
    <row r="1001" ht="15.95" customHeight="1" spans="1:8">
      <c r="A1001" s="178"/>
      <c r="B1001" s="178"/>
      <c r="C1001" s="180"/>
      <c r="D1001" s="180"/>
      <c r="E1001" s="180"/>
      <c r="F1001" s="178"/>
      <c r="G1001" s="178"/>
      <c r="H1001" s="178"/>
    </row>
    <row r="1002" ht="15.95" customHeight="1" spans="1:8">
      <c r="A1002" s="182" t="str">
        <f>$G$4</f>
        <v>PREFEITURA DO MUNICÍPIO DE OSVALDO CRUZ/SP</v>
      </c>
      <c r="B1002" s="182"/>
      <c r="C1002" s="180"/>
      <c r="D1002" s="180"/>
      <c r="E1002" s="180"/>
      <c r="F1002" s="178"/>
      <c r="G1002" s="178"/>
      <c r="H1002" s="178"/>
    </row>
    <row r="1003" ht="15.95" customHeight="1" spans="1:8">
      <c r="A1003" s="182" t="str">
        <f>$G$6</f>
        <v>PREGÃO PRESENCIAL Nº 01/2026</v>
      </c>
      <c r="B1003" s="182"/>
      <c r="C1003" s="180"/>
      <c r="D1003" s="180"/>
      <c r="E1003" s="180"/>
      <c r="F1003" s="178"/>
      <c r="G1003" s="178"/>
      <c r="H1003" s="178"/>
    </row>
    <row r="1004" ht="15.95" customHeight="1" spans="1:8">
      <c r="A1004" s="182" t="s">
        <v>370</v>
      </c>
      <c r="B1004" s="184" t="str">
        <f>$B$6</f>
        <v>Nº 01/2026</v>
      </c>
      <c r="C1004" s="180"/>
      <c r="D1004" s="180"/>
      <c r="E1004" s="180"/>
      <c r="F1004" s="178"/>
      <c r="G1004" s="178"/>
      <c r="H1004" s="178"/>
    </row>
    <row r="1005" ht="15.95" customHeight="1" spans="1:8">
      <c r="A1005" s="182" t="s">
        <v>371</v>
      </c>
      <c r="B1005" s="185">
        <f>$B$7</f>
        <v>46056</v>
      </c>
      <c r="C1005" s="180"/>
      <c r="D1005" s="180"/>
      <c r="E1005" s="180"/>
      <c r="F1005" s="178"/>
      <c r="G1005" s="178"/>
      <c r="H1005" s="178"/>
    </row>
    <row r="1006" ht="15.95" customHeight="1" spans="1:8">
      <c r="A1006" s="182" t="s">
        <v>372</v>
      </c>
      <c r="B1006" s="186">
        <f>$B$8</f>
        <v>0.375</v>
      </c>
      <c r="C1006" s="180"/>
      <c r="D1006" s="180"/>
      <c r="E1006" s="180"/>
      <c r="F1006" s="178"/>
      <c r="G1006" s="178"/>
      <c r="H1006" s="178"/>
    </row>
    <row r="1007" ht="15.95" customHeight="1" spans="1:8">
      <c r="A1007" s="182" t="s">
        <v>373</v>
      </c>
      <c r="B1007" s="182"/>
      <c r="C1007" s="180"/>
      <c r="D1007" s="180"/>
      <c r="E1007" s="180"/>
      <c r="F1007" s="178"/>
      <c r="G1007" s="178"/>
      <c r="H1007" s="178"/>
    </row>
    <row r="1008" ht="15.95" customHeight="1" spans="1:8">
      <c r="A1008" s="182"/>
      <c r="B1008" s="182"/>
      <c r="C1008" s="180"/>
      <c r="D1008" s="180"/>
      <c r="E1008" s="180"/>
      <c r="F1008" s="178"/>
      <c r="G1008" s="178"/>
      <c r="H1008" s="178"/>
    </row>
    <row r="1009" ht="15.95" customHeight="1" spans="1:8">
      <c r="A1009" s="182"/>
      <c r="B1009" s="182"/>
      <c r="C1009" s="180"/>
      <c r="D1009" s="180"/>
      <c r="E1009" s="180"/>
      <c r="F1009" s="178"/>
      <c r="G1009" s="178"/>
      <c r="H1009" s="178"/>
    </row>
    <row r="1010" ht="15.95" customHeight="1"/>
    <row r="1011" ht="15.95" customHeight="1" spans="2:8">
      <c r="B1011" s="197" t="str">
        <f>IF(B1013=0,"NÃO IMPRIMIR","DECLARAÇÃO")</f>
        <v>DECLARAÇÃO</v>
      </c>
      <c r="C1011" s="197"/>
      <c r="D1011" s="197"/>
      <c r="E1011" s="197"/>
      <c r="F1011" s="197"/>
      <c r="G1011" s="197"/>
      <c r="H1011" s="197"/>
    </row>
    <row r="1012" ht="15.95" customHeight="1" spans="2:8">
      <c r="B1012" s="197"/>
      <c r="C1012" s="197"/>
      <c r="D1012" s="197"/>
      <c r="E1012" s="197"/>
      <c r="F1012" s="197"/>
      <c r="G1012" s="197"/>
      <c r="H1012" s="197"/>
    </row>
    <row r="1013" ht="15.95" customHeight="1" spans="2:8">
      <c r="B1013" s="187" t="str">
        <f>IF(OR(J61="X",K61="X",L61="X"),H61,"")</f>
        <v/>
      </c>
      <c r="C1013" s="187"/>
      <c r="D1013" s="187"/>
      <c r="E1013" s="187"/>
      <c r="F1013" s="187"/>
      <c r="G1013" s="187"/>
      <c r="H1013" s="187"/>
    </row>
    <row r="1014" ht="15.95" customHeight="1" spans="2:8">
      <c r="B1014" s="187"/>
      <c r="C1014" s="187"/>
      <c r="D1014" s="187"/>
      <c r="E1014" s="187"/>
      <c r="F1014" s="187"/>
      <c r="G1014" s="187"/>
      <c r="H1014" s="187"/>
    </row>
    <row r="1015" ht="15.95" customHeight="1"/>
    <row r="1016" ht="15.95" customHeight="1"/>
    <row r="1017" ht="15.95" customHeight="1"/>
    <row r="1018" ht="15.95" customHeight="1"/>
    <row r="1019" ht="15.95" customHeight="1"/>
    <row r="1020" ht="15.95" customHeight="1"/>
    <row r="1021" ht="15.95" customHeight="1"/>
    <row r="1022" ht="15.95" customHeight="1"/>
    <row r="1023" ht="15.95" customHeight="1"/>
    <row r="10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4" customHeight="1"/>
    <row r="1040" ht="15.95" hidden="1" customHeight="1"/>
    <row r="1041" ht="15.95" hidden="1" customHeight="1"/>
    <row r="1042" ht="15.95" hidden="1" customHeight="1"/>
    <row r="1043" ht="15.95" hidden="1" customHeight="1"/>
    <row r="1044" ht="15.95" hidden="1" customHeight="1"/>
    <row r="1045" ht="15.95" hidden="1" customHeight="1"/>
    <row r="1046" ht="15.95" hidden="1" customHeight="1"/>
    <row r="1047" hidden="1" customHeight="1"/>
    <row r="1048" ht="15.75" hidden="1" customHeight="1"/>
    <row r="1049" ht="15.75" hidden="1" customHeight="1"/>
    <row r="1050" ht="12.75" hidden="1" customHeight="1"/>
    <row r="1051" ht="15.75" hidden="1" customHeight="1"/>
    <row r="1052" ht="15.75" hidden="1" customHeight="1"/>
    <row r="1053" ht="15.75" hidden="1" customHeight="1"/>
    <row r="1054" ht="15.75" hidden="1" customHeight="1"/>
    <row r="1055" ht="15.75" hidden="1" customHeight="1"/>
    <row r="1056" ht="15.75" hidden="1" customHeight="1"/>
    <row r="1057" ht="15.75" hidden="1" customHeight="1"/>
    <row r="1058" ht="15.75" hidden="1" customHeight="1"/>
    <row r="1059" ht="15.75" hidden="1" customHeight="1"/>
    <row r="1060" ht="15.75" hidden="1" customHeight="1"/>
    <row r="1061" ht="15.75" hidden="1" customHeight="1"/>
    <row r="1062" ht="15.95" customHeight="1" spans="2:7">
      <c r="B1062" s="192" t="str">
        <f>IF($I$49="SIM","RECONHECERFIRMA",VLOOKUP($G$5,'PROCV DADOS REPRESENTATES'!$A$1:$B$272,2,0))</f>
        <v>DROGAFONTE LTDA
CNPJ: 08.778.201/0001-26
WELLINGTON AMARO DA SILVA
RG nº 29.776.074-9 SSP/SP
CPF nº 259.876.858-26
REPRESENTANTE LEGAL</v>
      </c>
      <c r="C1062" s="192"/>
      <c r="D1062" s="192"/>
      <c r="E1062" s="192"/>
      <c r="F1062" s="192"/>
      <c r="G1062" s="192"/>
    </row>
    <row r="1063" ht="15.95" customHeight="1" spans="2:7">
      <c r="B1063" s="194"/>
      <c r="C1063" s="194"/>
      <c r="D1063" s="194"/>
      <c r="E1063" s="194"/>
      <c r="F1063" s="194"/>
      <c r="G1063" s="194"/>
    </row>
    <row r="1064" ht="15.95" customHeight="1" spans="2:7">
      <c r="B1064" s="194"/>
      <c r="C1064" s="194"/>
      <c r="D1064" s="194"/>
      <c r="E1064" s="194"/>
      <c r="F1064" s="194"/>
      <c r="G1064" s="194"/>
    </row>
    <row r="1065" ht="15.95" customHeight="1" spans="2:7">
      <c r="B1065" s="194"/>
      <c r="C1065" s="194"/>
      <c r="D1065" s="194"/>
      <c r="E1065" s="194"/>
      <c r="F1065" s="194"/>
      <c r="G1065" s="194"/>
    </row>
    <row r="1066" ht="15.95" customHeight="1" spans="2:7">
      <c r="B1066" s="194"/>
      <c r="C1066" s="194"/>
      <c r="D1066" s="194"/>
      <c r="E1066" s="194"/>
      <c r="F1066" s="194"/>
      <c r="G1066" s="194"/>
    </row>
    <row r="1067" ht="15.95" customHeight="1" spans="2:7">
      <c r="B1067" s="194"/>
      <c r="C1067" s="194"/>
      <c r="D1067" s="194"/>
      <c r="E1067" s="194"/>
      <c r="F1067" s="194"/>
      <c r="G1067" s="194"/>
    </row>
    <row r="1068" ht="15.95" customHeight="1" spans="2:7">
      <c r="B1068" s="194"/>
      <c r="C1068" s="194"/>
      <c r="D1068" s="194"/>
      <c r="E1068" s="194"/>
      <c r="F1068" s="194"/>
      <c r="G1068" s="194"/>
    </row>
    <row r="1069" ht="15.95" customHeight="1" spans="2:7">
      <c r="B1069" s="194"/>
      <c r="C1069" s="194"/>
      <c r="D1069" s="194"/>
      <c r="E1069" s="194"/>
      <c r="F1069" s="194"/>
      <c r="G1069" s="194"/>
    </row>
    <row r="1070" ht="15.95" customHeight="1" spans="2:6">
      <c r="B1070" s="195"/>
      <c r="C1070" s="195"/>
      <c r="D1070" s="195"/>
      <c r="E1070" s="195"/>
      <c r="F1070" s="195"/>
    </row>
    <row r="1071" ht="15.95" customHeight="1" spans="2:6">
      <c r="B1071" s="195"/>
      <c r="C1071" s="195"/>
      <c r="D1071" s="195"/>
      <c r="E1071" s="195"/>
      <c r="F1071" s="195"/>
    </row>
    <row r="1072" ht="15.95" customHeight="1" spans="2:6">
      <c r="B1072" s="195"/>
      <c r="C1072" s="195"/>
      <c r="D1072" s="195"/>
      <c r="E1072" s="195"/>
      <c r="F1072" s="195"/>
    </row>
    <row r="1073" ht="15.95" customHeight="1" spans="2:6">
      <c r="B1073" s="195"/>
      <c r="C1073" s="195"/>
      <c r="D1073" s="195"/>
      <c r="E1073" s="195"/>
      <c r="F1073" s="195"/>
    </row>
    <row r="1074" ht="15.95" customHeight="1"/>
    <row r="1075" ht="15.95" customHeight="1" spans="1:8">
      <c r="A1075" s="178"/>
      <c r="B1075" s="179"/>
      <c r="C1075" s="180"/>
      <c r="D1075" s="180"/>
      <c r="E1075" s="180"/>
      <c r="F1075" s="178"/>
      <c r="G1075" s="178"/>
      <c r="H1075" s="178"/>
    </row>
    <row r="1076" ht="15.95" customHeight="1" spans="1:8">
      <c r="A1076" s="178"/>
      <c r="B1076" s="179"/>
      <c r="C1076" s="180"/>
      <c r="D1076" s="180"/>
      <c r="E1076" s="180"/>
      <c r="F1076" s="178"/>
      <c r="G1076" s="178"/>
      <c r="H1076" s="178"/>
    </row>
    <row r="1077" ht="15.95" customHeight="1" spans="1:8">
      <c r="A1077" s="178"/>
      <c r="B1077" s="179"/>
      <c r="C1077" s="180"/>
      <c r="D1077" s="180"/>
      <c r="E1077" s="180"/>
      <c r="F1077" s="178"/>
      <c r="G1077" s="178"/>
      <c r="H1077" s="178"/>
    </row>
    <row r="1078" ht="15.95" customHeight="1" spans="1:8">
      <c r="A1078" s="178"/>
      <c r="B1078" s="178"/>
      <c r="C1078" s="180"/>
      <c r="D1078" s="180"/>
      <c r="E1078" s="180"/>
      <c r="F1078" s="178" t="s">
        <v>369</v>
      </c>
      <c r="G1078" s="178"/>
      <c r="H1078" s="181">
        <f ca="1">TODAY()</f>
        <v>46050</v>
      </c>
    </row>
    <row r="1079" ht="15.95" customHeight="1" spans="1:8">
      <c r="A1079" s="178"/>
      <c r="B1079" s="178"/>
      <c r="C1079" s="180"/>
      <c r="D1079" s="180"/>
      <c r="E1079" s="180"/>
      <c r="F1079" s="178"/>
      <c r="G1079" s="178"/>
      <c r="H1079" s="178"/>
    </row>
    <row r="1080" ht="15.95" customHeight="1" spans="1:8">
      <c r="A1080" s="178"/>
      <c r="B1080" s="178"/>
      <c r="C1080" s="180"/>
      <c r="D1080" s="180"/>
      <c r="E1080" s="180"/>
      <c r="F1080" s="178"/>
      <c r="G1080" s="178"/>
      <c r="H1080" s="178"/>
    </row>
    <row r="1081" ht="15.95" customHeight="1" spans="1:8">
      <c r="A1081" s="178"/>
      <c r="B1081" s="178"/>
      <c r="C1081" s="180"/>
      <c r="D1081" s="180"/>
      <c r="E1081" s="180"/>
      <c r="F1081" s="178"/>
      <c r="G1081" s="178"/>
      <c r="H1081" s="178"/>
    </row>
    <row r="1082" ht="15.95" customHeight="1" spans="1:8">
      <c r="A1082" s="182" t="str">
        <f>$G$4</f>
        <v>PREFEITURA DO MUNICÍPIO DE OSVALDO CRUZ/SP</v>
      </c>
      <c r="B1082" s="182"/>
      <c r="C1082" s="180"/>
      <c r="D1082" s="180"/>
      <c r="E1082" s="180"/>
      <c r="F1082" s="178"/>
      <c r="G1082" s="178"/>
      <c r="H1082" s="178"/>
    </row>
    <row r="1083" ht="15.95" customHeight="1" spans="1:8">
      <c r="A1083" s="182" t="str">
        <f>$G$6</f>
        <v>PREGÃO PRESENCIAL Nº 01/2026</v>
      </c>
      <c r="B1083" s="182"/>
      <c r="C1083" s="180"/>
      <c r="D1083" s="180"/>
      <c r="E1083" s="180"/>
      <c r="F1083" s="178"/>
      <c r="G1083" s="178"/>
      <c r="H1083" s="178"/>
    </row>
    <row r="1084" ht="15.95" customHeight="1" spans="1:8">
      <c r="A1084" s="182" t="s">
        <v>370</v>
      </c>
      <c r="B1084" s="184" t="str">
        <f>$B$6</f>
        <v>Nº 01/2026</v>
      </c>
      <c r="C1084" s="180"/>
      <c r="D1084" s="180"/>
      <c r="E1084" s="180"/>
      <c r="F1084" s="178"/>
      <c r="G1084" s="178"/>
      <c r="H1084" s="178"/>
    </row>
    <row r="1085" ht="15.95" customHeight="1" spans="1:8">
      <c r="A1085" s="182" t="s">
        <v>371</v>
      </c>
      <c r="B1085" s="185">
        <f>$B$7</f>
        <v>46056</v>
      </c>
      <c r="C1085" s="180"/>
      <c r="D1085" s="180"/>
      <c r="E1085" s="180"/>
      <c r="F1085" s="178"/>
      <c r="G1085" s="178"/>
      <c r="H1085" s="178"/>
    </row>
    <row r="1086" ht="15.95" customHeight="1" spans="1:8">
      <c r="A1086" s="182" t="s">
        <v>372</v>
      </c>
      <c r="B1086" s="186">
        <f>$B$8</f>
        <v>0.375</v>
      </c>
      <c r="C1086" s="180"/>
      <c r="D1086" s="180"/>
      <c r="E1086" s="180"/>
      <c r="F1086" s="178"/>
      <c r="G1086" s="178"/>
      <c r="H1086" s="178"/>
    </row>
    <row r="1087" ht="15.95" customHeight="1" spans="1:8">
      <c r="A1087" s="182" t="s">
        <v>373</v>
      </c>
      <c r="B1087" s="182"/>
      <c r="C1087" s="180"/>
      <c r="D1087" s="180"/>
      <c r="E1087" s="180"/>
      <c r="F1087" s="178"/>
      <c r="G1087" s="178"/>
      <c r="H1087" s="178"/>
    </row>
    <row r="1088" ht="15.95" customHeight="1" spans="1:8">
      <c r="A1088" s="182"/>
      <c r="B1088" s="182"/>
      <c r="C1088" s="180"/>
      <c r="D1088" s="180"/>
      <c r="E1088" s="180"/>
      <c r="F1088" s="178"/>
      <c r="G1088" s="178"/>
      <c r="H1088" s="178"/>
    </row>
    <row r="1089" ht="15.95" customHeight="1" spans="1:8">
      <c r="A1089" s="182"/>
      <c r="B1089" s="182"/>
      <c r="C1089" s="180"/>
      <c r="D1089" s="180"/>
      <c r="E1089" s="180"/>
      <c r="F1089" s="178"/>
      <c r="G1089" s="178"/>
      <c r="H1089" s="178"/>
    </row>
    <row r="1090" ht="15.95" customHeight="1" spans="1:8">
      <c r="A1090" s="182"/>
      <c r="B1090" s="182"/>
      <c r="C1090" s="180"/>
      <c r="D1090" s="180"/>
      <c r="E1090" s="180"/>
      <c r="F1090" s="178"/>
      <c r="G1090" s="178"/>
      <c r="H1090" s="178"/>
    </row>
    <row r="1091" ht="15.95" customHeight="1" spans="2:8">
      <c r="B1091" s="197" t="s">
        <v>381</v>
      </c>
      <c r="C1091" s="197"/>
      <c r="D1091" s="197"/>
      <c r="E1091" s="197"/>
      <c r="F1091" s="197"/>
      <c r="G1091" s="197"/>
      <c r="H1091" s="197"/>
    </row>
    <row r="1092" ht="15.95" customHeight="1" spans="2:8">
      <c r="B1092" s="197"/>
      <c r="C1092" s="197"/>
      <c r="D1092" s="197"/>
      <c r="E1092" s="197"/>
      <c r="F1092" s="197"/>
      <c r="G1092" s="197"/>
      <c r="H1092" s="197"/>
    </row>
    <row r="1093" ht="15.95" customHeight="1" spans="2:8">
      <c r="B1093" s="197" t="str">
        <f>IF(OR(J62="X",K62="X",L62="X"),H62,"")</f>
        <v/>
      </c>
      <c r="C1093" s="197"/>
      <c r="D1093" s="197"/>
      <c r="E1093" s="197"/>
      <c r="F1093" s="197"/>
      <c r="G1093" s="197"/>
      <c r="H1093" s="197"/>
    </row>
    <row r="1094" ht="15.95" customHeight="1" spans="2:8">
      <c r="B1094" s="197"/>
      <c r="C1094" s="197"/>
      <c r="D1094" s="197"/>
      <c r="E1094" s="197"/>
      <c r="F1094" s="197"/>
      <c r="G1094" s="197"/>
      <c r="H1094" s="197"/>
    </row>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20" customHeight="1"/>
    <row r="1113" ht="15.75" hidden="1" customHeight="1"/>
    <row r="1114" ht="15.75" hidden="1" customHeight="1"/>
    <row r="1115" ht="15.75" hidden="1" customHeight="1"/>
    <row r="1116" ht="15.75" hidden="1" customHeight="1"/>
    <row r="1117" ht="15.75" hidden="1" customHeight="1"/>
    <row r="1118" ht="15.75" hidden="1" customHeight="1"/>
    <row r="1119" ht="15.75" hidden="1" customHeight="1"/>
    <row r="1120" ht="15.75" hidden="1" customHeight="1"/>
    <row r="1121" ht="15.75" hidden="1" customHeight="1"/>
    <row r="1122" ht="4.5" hidden="1" customHeight="1"/>
    <row r="1123" ht="15.75" hidden="1" customHeight="1"/>
    <row r="1124" ht="15.75" hidden="1" customHeight="1"/>
    <row r="1125" ht="15.95" hidden="1" customHeight="1"/>
    <row r="1126" ht="15.75" hidden="1" customHeight="1"/>
    <row r="1127" ht="15.75" hidden="1" customHeight="1"/>
    <row r="1128" ht="15.75" hidden="1" customHeight="1"/>
    <row r="1129" ht="15.75" hidden="1" customHeight="1"/>
    <row r="1130" ht="15.75" hidden="1" customHeight="1"/>
    <row r="1131" ht="15.75" hidden="1" customHeight="1"/>
    <row r="1132" ht="15.75" hidden="1" customHeight="1"/>
    <row r="1133" ht="15.75" hidden="1" customHeight="1"/>
    <row r="1134" ht="15.95" hidden="1" customHeight="1"/>
    <row r="1135" ht="15.75" hidden="1" customHeight="1"/>
    <row r="1136" ht="15.75" hidden="1" customHeight="1"/>
    <row r="1137" ht="15.75" hidden="1" customHeight="1"/>
    <row r="1138" ht="15.75" hidden="1" customHeight="1"/>
    <row r="1139" ht="15.75" hidden="1" customHeight="1"/>
    <row r="1140" ht="15.75" hidden="1" customHeight="1"/>
    <row r="1141" ht="15.75" hidden="1" customHeight="1"/>
    <row r="1142" ht="15.75" hidden="1" customHeight="1"/>
    <row r="1143" ht="15.95" customHeight="1" spans="2:7">
      <c r="B1143" s="192" t="str">
        <f>IF($I$49="SIM","RECONHECERFIRMA",VLOOKUP($G$5,'PROCV DADOS REPRESENTATES'!$A$1:$B$272,2,0))</f>
        <v>DROGAFONTE LTDA
CNPJ: 08.778.201/0001-26
WELLINGTON AMARO DA SILVA
RG nº 29.776.074-9 SSP/SP
CPF nº 259.876.858-26
REPRESENTANTE LEGAL</v>
      </c>
      <c r="C1143" s="192"/>
      <c r="D1143" s="192"/>
      <c r="E1143" s="192"/>
      <c r="F1143" s="192"/>
      <c r="G1143" s="192"/>
    </row>
    <row r="1144" ht="15.95" customHeight="1" spans="2:7">
      <c r="B1144" s="194"/>
      <c r="C1144" s="194"/>
      <c r="D1144" s="194"/>
      <c r="E1144" s="194"/>
      <c r="F1144" s="194"/>
      <c r="G1144" s="194"/>
    </row>
    <row r="1145" ht="15.95" customHeight="1" spans="2:7">
      <c r="B1145" s="194"/>
      <c r="C1145" s="194"/>
      <c r="D1145" s="194"/>
      <c r="E1145" s="194"/>
      <c r="F1145" s="194"/>
      <c r="G1145" s="194"/>
    </row>
    <row r="1146" ht="15.95" customHeight="1" spans="2:7">
      <c r="B1146" s="194"/>
      <c r="C1146" s="194"/>
      <c r="D1146" s="194"/>
      <c r="E1146" s="194"/>
      <c r="F1146" s="194"/>
      <c r="G1146" s="194"/>
    </row>
    <row r="1147" ht="15.95" customHeight="1" spans="2:7">
      <c r="B1147" s="194"/>
      <c r="C1147" s="194"/>
      <c r="D1147" s="194"/>
      <c r="E1147" s="194"/>
      <c r="F1147" s="194"/>
      <c r="G1147" s="194"/>
    </row>
    <row r="1148" ht="15.95" customHeight="1" spans="2:7">
      <c r="B1148" s="194"/>
      <c r="C1148" s="194"/>
      <c r="D1148" s="194"/>
      <c r="E1148" s="194"/>
      <c r="F1148" s="194"/>
      <c r="G1148" s="194"/>
    </row>
    <row r="1149" ht="15.95" customHeight="1" spans="2:7">
      <c r="B1149" s="194"/>
      <c r="C1149" s="194"/>
      <c r="D1149" s="194"/>
      <c r="E1149" s="194"/>
      <c r="F1149" s="194"/>
      <c r="G1149" s="194"/>
    </row>
    <row r="1150" ht="15.95" customHeight="1" spans="2:6">
      <c r="B1150" s="195"/>
      <c r="C1150" s="195"/>
      <c r="D1150" s="195"/>
      <c r="E1150" s="195"/>
      <c r="F1150" s="195"/>
    </row>
    <row r="1151" ht="15.95" customHeight="1" spans="2:6">
      <c r="B1151" s="195"/>
      <c r="C1151" s="195"/>
      <c r="D1151" s="195"/>
      <c r="E1151" s="195"/>
      <c r="F1151" s="195"/>
    </row>
    <row r="1152" ht="15.95" customHeight="1" spans="2:6">
      <c r="B1152" s="195"/>
      <c r="C1152" s="195"/>
      <c r="D1152" s="195"/>
      <c r="E1152" s="195"/>
      <c r="F1152" s="195"/>
    </row>
    <row r="1153" ht="15.95" customHeight="1"/>
    <row r="1154" ht="15.95" customHeight="1"/>
    <row r="1155" ht="15.95" customHeight="1"/>
    <row r="1156" ht="15.95" customHeight="1"/>
    <row r="1157" ht="15.95" customHeight="1"/>
    <row r="1158" ht="15.95" customHeight="1"/>
    <row r="1159" ht="15.95" customHeight="1"/>
    <row r="1160" ht="15.95" customHeight="1"/>
    <row r="1161" ht="15.95" customHeight="1" spans="1:8">
      <c r="A1161" s="178"/>
      <c r="B1161" s="179"/>
      <c r="C1161" s="180"/>
      <c r="D1161" s="180"/>
      <c r="E1161" s="180"/>
      <c r="F1161" s="178"/>
      <c r="G1161" s="178"/>
      <c r="H1161" s="178"/>
    </row>
    <row r="1162" ht="15.95" customHeight="1" spans="1:8">
      <c r="A1162" s="178"/>
      <c r="B1162" s="179"/>
      <c r="C1162" s="180"/>
      <c r="D1162" s="180"/>
      <c r="E1162" s="180"/>
      <c r="F1162" s="178"/>
      <c r="G1162" s="178"/>
      <c r="H1162" s="178"/>
    </row>
    <row r="1163" ht="15.95" customHeight="1" spans="1:8">
      <c r="A1163" s="178"/>
      <c r="B1163" s="178"/>
      <c r="C1163" s="180"/>
      <c r="D1163" s="180"/>
      <c r="E1163" s="180"/>
      <c r="F1163" s="178"/>
      <c r="G1163" s="178" t="s">
        <v>369</v>
      </c>
      <c r="H1163" s="181">
        <f ca="1">TODAY()</f>
        <v>46050</v>
      </c>
    </row>
    <row r="1164" ht="15.95" customHeight="1" spans="1:8">
      <c r="A1164" s="178"/>
      <c r="B1164" s="178"/>
      <c r="C1164" s="180"/>
      <c r="D1164" s="180"/>
      <c r="E1164" s="180"/>
      <c r="F1164" s="178"/>
      <c r="G1164" s="178"/>
      <c r="H1164" s="178"/>
    </row>
    <row r="1165" ht="15.95" customHeight="1" spans="1:8">
      <c r="A1165" s="178"/>
      <c r="B1165" s="178"/>
      <c r="C1165" s="180"/>
      <c r="D1165" s="180"/>
      <c r="E1165" s="180"/>
      <c r="F1165" s="178"/>
      <c r="G1165" s="178"/>
      <c r="H1165" s="178"/>
    </row>
    <row r="1166" ht="15.95" customHeight="1" spans="1:8">
      <c r="A1166" s="178"/>
      <c r="B1166" s="178"/>
      <c r="C1166" s="180"/>
      <c r="D1166" s="180"/>
      <c r="E1166" s="180"/>
      <c r="F1166" s="178"/>
      <c r="G1166" s="178"/>
      <c r="H1166" s="178"/>
    </row>
    <row r="1167" ht="15.95" customHeight="1" spans="1:8">
      <c r="A1167" s="182" t="str">
        <f>$G$4</f>
        <v>PREFEITURA DO MUNICÍPIO DE OSVALDO CRUZ/SP</v>
      </c>
      <c r="B1167" s="182"/>
      <c r="C1167" s="180"/>
      <c r="D1167" s="180"/>
      <c r="E1167" s="180"/>
      <c r="F1167" s="178"/>
      <c r="G1167" s="178"/>
      <c r="H1167" s="178"/>
    </row>
    <row r="1168" ht="15.95" customHeight="1" spans="1:8">
      <c r="A1168" s="182" t="str">
        <f>$G$6</f>
        <v>PREGÃO PRESENCIAL Nº 01/2026</v>
      </c>
      <c r="B1168" s="182"/>
      <c r="C1168" s="180"/>
      <c r="D1168" s="180"/>
      <c r="E1168" s="180"/>
      <c r="F1168" s="178"/>
      <c r="G1168" s="178"/>
      <c r="H1168" s="178"/>
    </row>
    <row r="1169" ht="15.95" customHeight="1" spans="1:8">
      <c r="A1169" s="182" t="s">
        <v>370</v>
      </c>
      <c r="B1169" s="184" t="str">
        <f>$B$6</f>
        <v>Nº 01/2026</v>
      </c>
      <c r="C1169" s="180"/>
      <c r="D1169" s="180"/>
      <c r="E1169" s="180"/>
      <c r="F1169" s="178"/>
      <c r="G1169" s="178"/>
      <c r="H1169" s="178"/>
    </row>
    <row r="1170" ht="15.95" customHeight="1" spans="1:8">
      <c r="A1170" s="182" t="s">
        <v>371</v>
      </c>
      <c r="B1170" s="185">
        <f>$B$7</f>
        <v>46056</v>
      </c>
      <c r="C1170" s="180"/>
      <c r="D1170" s="180"/>
      <c r="E1170" s="180"/>
      <c r="F1170" s="178"/>
      <c r="G1170" s="178"/>
      <c r="H1170" s="178"/>
    </row>
    <row r="1171" ht="15.95" customHeight="1" spans="1:8">
      <c r="A1171" s="182" t="s">
        <v>372</v>
      </c>
      <c r="B1171" s="186">
        <f>$B$8</f>
        <v>0.375</v>
      </c>
      <c r="C1171" s="180"/>
      <c r="D1171" s="180"/>
      <c r="E1171" s="180"/>
      <c r="F1171" s="178"/>
      <c r="G1171" s="178"/>
      <c r="H1171" s="178"/>
    </row>
    <row r="1172" ht="15.95" customHeight="1" spans="1:8">
      <c r="A1172" s="182" t="s">
        <v>373</v>
      </c>
      <c r="B1172" s="182"/>
      <c r="C1172" s="180"/>
      <c r="D1172" s="180"/>
      <c r="E1172" s="180"/>
      <c r="F1172" s="178"/>
      <c r="G1172" s="178"/>
      <c r="H1172" s="178"/>
    </row>
    <row r="1173" ht="15.95" customHeight="1"/>
    <row r="1174" ht="15.95" customHeight="1" spans="2:8">
      <c r="B1174" s="290"/>
      <c r="C1174" s="290"/>
      <c r="D1174" s="290"/>
      <c r="E1174" s="290"/>
      <c r="F1174" s="290"/>
      <c r="G1174" s="290"/>
      <c r="H1174" s="290"/>
    </row>
    <row r="1175" ht="15.95" customHeight="1" spans="2:8">
      <c r="B1175" s="291" t="str">
        <f>IF(J14="X","AFE COMUM LABORATORIO",IF(K14="X","AFE COMUM LABORATORIO",IF(L14="X","AFE COMUM LABORATORIO","NÃO IMPRIMIR")))</f>
        <v>NÃO IMPRIMIR</v>
      </c>
      <c r="C1175" s="291"/>
      <c r="D1175" s="291"/>
      <c r="E1175" s="291"/>
      <c r="F1175" s="291"/>
      <c r="G1175" s="291"/>
      <c r="H1175" s="291"/>
    </row>
    <row r="1176" ht="15.95" customHeight="1" spans="2:8">
      <c r="B1176" s="291"/>
      <c r="C1176" s="291"/>
      <c r="D1176" s="291"/>
      <c r="E1176" s="291"/>
      <c r="F1176" s="291"/>
      <c r="G1176" s="291"/>
      <c r="H1176" s="291"/>
    </row>
    <row r="1177" ht="15.95" customHeight="1" spans="2:8">
      <c r="B1177" s="291"/>
      <c r="C1177" s="291"/>
      <c r="D1177" s="291"/>
      <c r="E1177" s="291"/>
      <c r="F1177" s="291"/>
      <c r="G1177" s="291"/>
      <c r="H1177" s="291"/>
    </row>
    <row r="1178" ht="15.95" customHeight="1" spans="2:8">
      <c r="B1178" s="291"/>
      <c r="C1178" s="291"/>
      <c r="D1178" s="291"/>
      <c r="E1178" s="291"/>
      <c r="F1178" s="291"/>
      <c r="G1178" s="291"/>
      <c r="H1178" s="291"/>
    </row>
    <row r="1179" ht="15.95" customHeight="1" spans="2:8">
      <c r="B1179" s="291"/>
      <c r="C1179" s="291"/>
      <c r="D1179" s="291"/>
      <c r="E1179" s="291"/>
      <c r="F1179" s="291"/>
      <c r="G1179" s="291"/>
      <c r="H1179" s="291"/>
    </row>
    <row r="1180" ht="15.95" customHeight="1" spans="2:8">
      <c r="B1180" s="291"/>
      <c r="C1180" s="291"/>
      <c r="D1180" s="291"/>
      <c r="E1180" s="291"/>
      <c r="F1180" s="291"/>
      <c r="G1180" s="291"/>
      <c r="H1180" s="291"/>
    </row>
    <row r="1181" ht="15.95" customHeight="1" spans="2:8">
      <c r="B1181" s="291"/>
      <c r="C1181" s="291"/>
      <c r="D1181" s="291"/>
      <c r="E1181" s="291"/>
      <c r="F1181" s="291"/>
      <c r="G1181" s="291"/>
      <c r="H1181" s="291"/>
    </row>
    <row r="1182" ht="15.95" customHeight="1" spans="2:8">
      <c r="B1182" s="291"/>
      <c r="C1182" s="291"/>
      <c r="D1182" s="291"/>
      <c r="E1182" s="291"/>
      <c r="F1182" s="291"/>
      <c r="G1182" s="291"/>
      <c r="H1182" s="291"/>
    </row>
    <row r="1183" ht="15.95" customHeight="1" spans="2:8">
      <c r="B1183" s="291"/>
      <c r="C1183" s="291"/>
      <c r="D1183" s="291"/>
      <c r="E1183" s="291"/>
      <c r="F1183" s="291"/>
      <c r="G1183" s="291"/>
      <c r="H1183" s="291"/>
    </row>
    <row r="1184" ht="15.95" customHeight="1" spans="2:8">
      <c r="B1184" s="291"/>
      <c r="C1184" s="291"/>
      <c r="D1184" s="291"/>
      <c r="E1184" s="291"/>
      <c r="F1184" s="291"/>
      <c r="G1184" s="291"/>
      <c r="H1184" s="291"/>
    </row>
    <row r="1185" ht="15.95" customHeight="1" spans="2:8">
      <c r="B1185" s="291"/>
      <c r="C1185" s="291"/>
      <c r="D1185" s="291"/>
      <c r="E1185" s="291"/>
      <c r="F1185" s="291"/>
      <c r="G1185" s="291"/>
      <c r="H1185" s="291"/>
    </row>
    <row r="1186" ht="15.95" customHeight="1" spans="2:8">
      <c r="B1186" s="291"/>
      <c r="C1186" s="291"/>
      <c r="D1186" s="291"/>
      <c r="E1186" s="291"/>
      <c r="F1186" s="291"/>
      <c r="G1186" s="291"/>
      <c r="H1186" s="291"/>
    </row>
    <row r="1187" ht="15.95" customHeight="1" spans="2:8">
      <c r="B1187" s="291"/>
      <c r="C1187" s="291"/>
      <c r="D1187" s="291"/>
      <c r="E1187" s="291"/>
      <c r="F1187" s="291"/>
      <c r="G1187" s="291"/>
      <c r="H1187" s="291"/>
    </row>
    <row r="1188" ht="15.95" customHeight="1" spans="2:8">
      <c r="B1188" s="291"/>
      <c r="C1188" s="291"/>
      <c r="D1188" s="291"/>
      <c r="E1188" s="291"/>
      <c r="F1188" s="291"/>
      <c r="G1188" s="291"/>
      <c r="H1188" s="291"/>
    </row>
    <row r="1189" ht="15.95" customHeight="1" spans="2:8">
      <c r="B1189" s="291"/>
      <c r="C1189" s="291"/>
      <c r="D1189" s="291"/>
      <c r="E1189" s="291"/>
      <c r="F1189" s="291"/>
      <c r="G1189" s="291"/>
      <c r="H1189" s="291"/>
    </row>
    <row r="1190" ht="15.95" customHeight="1" spans="2:8">
      <c r="B1190" s="291"/>
      <c r="C1190" s="291"/>
      <c r="D1190" s="291"/>
      <c r="E1190" s="291"/>
      <c r="F1190" s="291"/>
      <c r="G1190" s="291"/>
      <c r="H1190" s="291"/>
    </row>
    <row r="1191" ht="15.95" customHeight="1" spans="2:8">
      <c r="B1191" s="291"/>
      <c r="C1191" s="291"/>
      <c r="D1191" s="291"/>
      <c r="E1191" s="291"/>
      <c r="F1191" s="291"/>
      <c r="G1191" s="291"/>
      <c r="H1191" s="291"/>
    </row>
    <row r="1192" ht="15.95" customHeight="1" spans="2:8">
      <c r="B1192" s="291"/>
      <c r="C1192" s="291"/>
      <c r="D1192" s="291"/>
      <c r="E1192" s="291"/>
      <c r="F1192" s="291"/>
      <c r="G1192" s="291"/>
      <c r="H1192" s="291"/>
    </row>
    <row r="1193" ht="15.95" customHeight="1" spans="2:8">
      <c r="B1193" s="291"/>
      <c r="C1193" s="291"/>
      <c r="D1193" s="291"/>
      <c r="E1193" s="291"/>
      <c r="F1193" s="291"/>
      <c r="G1193" s="291"/>
      <c r="H1193" s="291"/>
    </row>
    <row r="1194" ht="15.95" customHeight="1" spans="2:8">
      <c r="B1194" s="291"/>
      <c r="C1194" s="291"/>
      <c r="D1194" s="291"/>
      <c r="E1194" s="291"/>
      <c r="F1194" s="291"/>
      <c r="G1194" s="291"/>
      <c r="H1194" s="291"/>
    </row>
    <row r="1195" ht="15.95" customHeight="1" spans="2:8">
      <c r="B1195" s="291"/>
      <c r="C1195" s="291"/>
      <c r="D1195" s="291"/>
      <c r="E1195" s="291"/>
      <c r="F1195" s="291"/>
      <c r="G1195" s="291"/>
      <c r="H1195" s="291"/>
    </row>
    <row r="1196" ht="15.95" customHeight="1" spans="2:8">
      <c r="B1196" s="291"/>
      <c r="C1196" s="291"/>
      <c r="D1196" s="291"/>
      <c r="E1196" s="291"/>
      <c r="F1196" s="291"/>
      <c r="G1196" s="291"/>
      <c r="H1196" s="291"/>
    </row>
    <row r="1197" ht="15.95" customHeight="1" spans="2:8">
      <c r="B1197" s="291"/>
      <c r="C1197" s="291"/>
      <c r="D1197" s="291"/>
      <c r="E1197" s="291"/>
      <c r="F1197" s="291"/>
      <c r="G1197" s="291"/>
      <c r="H1197" s="291"/>
    </row>
    <row r="1198" ht="15.95" customHeight="1" spans="2:8">
      <c r="B1198" s="291"/>
      <c r="C1198" s="291"/>
      <c r="D1198" s="291"/>
      <c r="E1198" s="291"/>
      <c r="F1198" s="291"/>
      <c r="G1198" s="291"/>
      <c r="H1198" s="291"/>
    </row>
    <row r="1199" ht="15.95" customHeight="1" spans="2:8">
      <c r="B1199" s="291"/>
      <c r="C1199" s="291"/>
      <c r="D1199" s="291"/>
      <c r="E1199" s="291"/>
      <c r="F1199" s="291"/>
      <c r="G1199" s="291"/>
      <c r="H1199" s="291"/>
    </row>
    <row r="1200" ht="15.95" customHeight="1" spans="2:8">
      <c r="B1200" s="291"/>
      <c r="C1200" s="291"/>
      <c r="D1200" s="291"/>
      <c r="E1200" s="291"/>
      <c r="F1200" s="291"/>
      <c r="G1200" s="291"/>
      <c r="H1200" s="291"/>
    </row>
    <row r="1201" ht="15.95" customHeight="1"/>
    <row r="1202" ht="15.95" customHeight="1"/>
    <row r="1203" ht="15.95" customHeight="1"/>
    <row r="1204" ht="15.95" customHeight="1"/>
    <row r="1205" ht="15.95" customHeight="1"/>
    <row r="1206" ht="15.95" customHeight="1"/>
    <row r="1207" ht="15.95" customHeight="1"/>
    <row r="1208" ht="15.95" customHeight="1"/>
    <row r="1209" ht="15.95" customHeight="1"/>
    <row r="1210" ht="15.95" customHeight="1"/>
    <row r="1211" ht="15.95" customHeight="1"/>
    <row r="1212" ht="15.95" customHeight="1"/>
    <row r="1213" ht="15.95" customHeight="1"/>
    <row r="1214" ht="15.95" customHeight="1"/>
    <row r="1215" ht="15.95" customHeight="1"/>
    <row r="1216" ht="15.95" customHeight="1"/>
    <row r="1217" ht="15.95" customHeight="1"/>
    <row r="1218" ht="15.95" customHeight="1"/>
    <row r="1219" ht="15.95" customHeight="1" spans="1:8">
      <c r="A1219" s="178"/>
      <c r="B1219" s="179"/>
      <c r="C1219" s="180"/>
      <c r="D1219" s="180"/>
      <c r="E1219" s="180"/>
      <c r="F1219" s="178"/>
      <c r="G1219" s="178"/>
      <c r="H1219" s="178"/>
    </row>
    <row r="1220" ht="15.95" customHeight="1" spans="1:8">
      <c r="A1220" s="178"/>
      <c r="B1220" s="179"/>
      <c r="C1220" s="180"/>
      <c r="D1220" s="180"/>
      <c r="E1220" s="180"/>
      <c r="F1220" s="178"/>
      <c r="G1220" s="178"/>
      <c r="H1220" s="178"/>
    </row>
    <row r="1221" ht="15.95" customHeight="1" spans="1:8">
      <c r="A1221" s="178"/>
      <c r="B1221" s="178"/>
      <c r="C1221" s="180"/>
      <c r="D1221" s="180"/>
      <c r="E1221" s="180"/>
      <c r="F1221" s="178"/>
      <c r="G1221" s="178" t="s">
        <v>369</v>
      </c>
      <c r="H1221" s="181">
        <f ca="1">TODAY()</f>
        <v>46050</v>
      </c>
    </row>
    <row r="1222" ht="15.95" customHeight="1" spans="1:8">
      <c r="A1222" s="178"/>
      <c r="B1222" s="178"/>
      <c r="C1222" s="180"/>
      <c r="D1222" s="180"/>
      <c r="E1222" s="180"/>
      <c r="F1222" s="178"/>
      <c r="G1222" s="178"/>
      <c r="H1222" s="178"/>
    </row>
    <row r="1223" ht="15.95" customHeight="1" spans="1:8">
      <c r="A1223" s="178"/>
      <c r="B1223" s="178"/>
      <c r="C1223" s="180"/>
      <c r="D1223" s="180"/>
      <c r="E1223" s="180"/>
      <c r="F1223" s="178"/>
      <c r="G1223" s="178"/>
      <c r="H1223" s="178"/>
    </row>
    <row r="1224" ht="15.95" customHeight="1" spans="1:8">
      <c r="A1224" s="183"/>
      <c r="B1224" s="183"/>
      <c r="C1224" s="180"/>
      <c r="D1224" s="180"/>
      <c r="E1224" s="180"/>
      <c r="F1224" s="178"/>
      <c r="G1224" s="178"/>
      <c r="H1224" s="178"/>
    </row>
    <row r="1225" ht="15.95" customHeight="1" spans="1:8">
      <c r="A1225" s="182" t="str">
        <f>$G$4</f>
        <v>PREFEITURA DO MUNICÍPIO DE OSVALDO CRUZ/SP</v>
      </c>
      <c r="B1225" s="182"/>
      <c r="C1225" s="180"/>
      <c r="D1225" s="180"/>
      <c r="E1225" s="180"/>
      <c r="F1225" s="178"/>
      <c r="G1225" s="178"/>
      <c r="H1225" s="178"/>
    </row>
    <row r="1226" ht="15.95" customHeight="1" spans="1:8">
      <c r="A1226" s="182" t="str">
        <f>$G$6</f>
        <v>PREGÃO PRESENCIAL Nº 01/2026</v>
      </c>
      <c r="B1226" s="182"/>
      <c r="C1226" s="180"/>
      <c r="D1226" s="180"/>
      <c r="E1226" s="180"/>
      <c r="F1226" s="178"/>
      <c r="G1226" s="178"/>
      <c r="H1226" s="178"/>
    </row>
    <row r="1227" ht="15.95" customHeight="1" spans="1:8">
      <c r="A1227" s="182" t="s">
        <v>370</v>
      </c>
      <c r="B1227" s="184" t="str">
        <f>$B$6</f>
        <v>Nº 01/2026</v>
      </c>
      <c r="C1227" s="180"/>
      <c r="D1227" s="180"/>
      <c r="E1227" s="180"/>
      <c r="F1227" s="178"/>
      <c r="G1227" s="178"/>
      <c r="H1227" s="178"/>
    </row>
    <row r="1228" ht="15.95" customHeight="1" spans="1:8">
      <c r="A1228" s="182" t="s">
        <v>371</v>
      </c>
      <c r="B1228" s="185">
        <f>$B$7</f>
        <v>46056</v>
      </c>
      <c r="C1228" s="180"/>
      <c r="D1228" s="180"/>
      <c r="E1228" s="180"/>
      <c r="F1228" s="178"/>
      <c r="G1228" s="178"/>
      <c r="H1228" s="178"/>
    </row>
    <row r="1229" ht="15.95" customHeight="1" spans="1:8">
      <c r="A1229" s="182" t="s">
        <v>372</v>
      </c>
      <c r="B1229" s="186">
        <f>$B$8</f>
        <v>0.375</v>
      </c>
      <c r="C1229" s="180"/>
      <c r="D1229" s="180"/>
      <c r="E1229" s="180"/>
      <c r="F1229" s="178"/>
      <c r="G1229" s="178"/>
      <c r="H1229" s="178"/>
    </row>
    <row r="1230" ht="15.95" customHeight="1" spans="1:8">
      <c r="A1230" s="182" t="s">
        <v>373</v>
      </c>
      <c r="B1230" s="182"/>
      <c r="C1230" s="180"/>
      <c r="D1230" s="180"/>
      <c r="E1230" s="180"/>
      <c r="F1230" s="178"/>
      <c r="G1230" s="178"/>
      <c r="H1230" s="178"/>
    </row>
    <row r="1231" ht="15.95" customHeight="1" spans="1:2">
      <c r="A1231" s="292"/>
      <c r="B1231" s="293"/>
    </row>
    <row r="1232" ht="15.95" customHeight="1"/>
    <row r="1233" ht="15.95" customHeight="1" spans="2:8">
      <c r="B1233" s="290"/>
      <c r="C1233" s="290"/>
      <c r="D1233" s="290"/>
      <c r="E1233" s="290"/>
      <c r="F1233" s="290"/>
      <c r="G1233" s="290"/>
      <c r="H1233" s="290"/>
    </row>
    <row r="1234" ht="15.95" customHeight="1" spans="2:8">
      <c r="B1234" s="290"/>
      <c r="C1234" s="290"/>
      <c r="D1234" s="290"/>
      <c r="E1234" s="290"/>
      <c r="F1234" s="290"/>
      <c r="G1234" s="290"/>
      <c r="H1234" s="290"/>
    </row>
    <row r="1235" ht="15.95" customHeight="1" spans="2:8">
      <c r="B1235" s="291" t="str">
        <f>IF(J15="X","AFE ESPECIAL LABORATORIO",IF(K15="X","AFE ESPECIAL LABORATORIO",IF(L15="X","AFE ESPECIAL LABORATORIO","NÃO IMPRIMIR")))</f>
        <v>AFE ESPECIAL LABORATORIO</v>
      </c>
      <c r="C1235" s="291"/>
      <c r="D1235" s="291"/>
      <c r="E1235" s="291"/>
      <c r="F1235" s="291"/>
      <c r="G1235" s="291"/>
      <c r="H1235" s="291"/>
    </row>
    <row r="1236" ht="15.95" customHeight="1" spans="2:8">
      <c r="B1236" s="291"/>
      <c r="C1236" s="291"/>
      <c r="D1236" s="291"/>
      <c r="E1236" s="291"/>
      <c r="F1236" s="291"/>
      <c r="G1236" s="291"/>
      <c r="H1236" s="291"/>
    </row>
    <row r="1237" ht="15.95" customHeight="1" spans="2:8">
      <c r="B1237" s="291"/>
      <c r="C1237" s="291"/>
      <c r="D1237" s="291"/>
      <c r="E1237" s="291"/>
      <c r="F1237" s="291"/>
      <c r="G1237" s="291"/>
      <c r="H1237" s="291"/>
    </row>
    <row r="1238" ht="15.95" customHeight="1" spans="2:8">
      <c r="B1238" s="291"/>
      <c r="C1238" s="291"/>
      <c r="D1238" s="291"/>
      <c r="E1238" s="291"/>
      <c r="F1238" s="291"/>
      <c r="G1238" s="291"/>
      <c r="H1238" s="291"/>
    </row>
    <row r="1239" ht="15.95" customHeight="1" spans="2:8">
      <c r="B1239" s="291"/>
      <c r="C1239" s="291"/>
      <c r="D1239" s="291"/>
      <c r="E1239" s="291"/>
      <c r="F1239" s="291"/>
      <c r="G1239" s="291"/>
      <c r="H1239" s="291"/>
    </row>
    <row r="1240" ht="15.95" customHeight="1" spans="2:8">
      <c r="B1240" s="291"/>
      <c r="C1240" s="291"/>
      <c r="D1240" s="291"/>
      <c r="E1240" s="291"/>
      <c r="F1240" s="291"/>
      <c r="G1240" s="291"/>
      <c r="H1240" s="291"/>
    </row>
    <row r="1241" ht="15.95" customHeight="1" spans="2:8">
      <c r="B1241" s="291"/>
      <c r="C1241" s="291"/>
      <c r="D1241" s="291"/>
      <c r="E1241" s="291"/>
      <c r="F1241" s="291"/>
      <c r="G1241" s="291"/>
      <c r="H1241" s="291"/>
    </row>
    <row r="1242" ht="15.95" customHeight="1" spans="2:8">
      <c r="B1242" s="291"/>
      <c r="C1242" s="291"/>
      <c r="D1242" s="291"/>
      <c r="E1242" s="291"/>
      <c r="F1242" s="291"/>
      <c r="G1242" s="291"/>
      <c r="H1242" s="291"/>
    </row>
    <row r="1243" ht="15.95" customHeight="1" spans="2:8">
      <c r="B1243" s="291"/>
      <c r="C1243" s="291"/>
      <c r="D1243" s="291"/>
      <c r="E1243" s="291"/>
      <c r="F1243" s="291"/>
      <c r="G1243" s="291"/>
      <c r="H1243" s="291"/>
    </row>
    <row r="1244" ht="15.95" customHeight="1" spans="2:8">
      <c r="B1244" s="291"/>
      <c r="C1244" s="291"/>
      <c r="D1244" s="291"/>
      <c r="E1244" s="291"/>
      <c r="F1244" s="291"/>
      <c r="G1244" s="291"/>
      <c r="H1244" s="291"/>
    </row>
    <row r="1245" ht="15.95" customHeight="1" spans="2:8">
      <c r="B1245" s="291"/>
      <c r="C1245" s="291"/>
      <c r="D1245" s="291"/>
      <c r="E1245" s="291"/>
      <c r="F1245" s="291"/>
      <c r="G1245" s="291"/>
      <c r="H1245" s="291"/>
    </row>
    <row r="1246" ht="15.95" customHeight="1" spans="2:8">
      <c r="B1246" s="291"/>
      <c r="C1246" s="291"/>
      <c r="D1246" s="291"/>
      <c r="E1246" s="291"/>
      <c r="F1246" s="291"/>
      <c r="G1246" s="291"/>
      <c r="H1246" s="291"/>
    </row>
    <row r="1247" ht="15.95" customHeight="1" spans="2:8">
      <c r="B1247" s="291"/>
      <c r="C1247" s="291"/>
      <c r="D1247" s="291"/>
      <c r="E1247" s="291"/>
      <c r="F1247" s="291"/>
      <c r="G1247" s="291"/>
      <c r="H1247" s="291"/>
    </row>
    <row r="1248" ht="15.95" customHeight="1" spans="2:8">
      <c r="B1248" s="291"/>
      <c r="C1248" s="291"/>
      <c r="D1248" s="291"/>
      <c r="E1248" s="291"/>
      <c r="F1248" s="291"/>
      <c r="G1248" s="291"/>
      <c r="H1248" s="291"/>
    </row>
    <row r="1249" ht="15.95" customHeight="1" spans="2:8">
      <c r="B1249" s="291"/>
      <c r="C1249" s="291"/>
      <c r="D1249" s="291"/>
      <c r="E1249" s="291"/>
      <c r="F1249" s="291"/>
      <c r="G1249" s="291"/>
      <c r="H1249" s="291"/>
    </row>
    <row r="1250" ht="15.95" customHeight="1" spans="2:8">
      <c r="B1250" s="291"/>
      <c r="C1250" s="291"/>
      <c r="D1250" s="291"/>
      <c r="E1250" s="291"/>
      <c r="F1250" s="291"/>
      <c r="G1250" s="291"/>
      <c r="H1250" s="291"/>
    </row>
    <row r="1251" ht="15.95" customHeight="1" spans="2:8">
      <c r="B1251" s="291"/>
      <c r="C1251" s="291"/>
      <c r="D1251" s="291"/>
      <c r="E1251" s="291"/>
      <c r="F1251" s="291"/>
      <c r="G1251" s="291"/>
      <c r="H1251" s="291"/>
    </row>
    <row r="1252" ht="15.95" customHeight="1" spans="2:8">
      <c r="B1252" s="291"/>
      <c r="C1252" s="291"/>
      <c r="D1252" s="291"/>
      <c r="E1252" s="291"/>
      <c r="F1252" s="291"/>
      <c r="G1252" s="291"/>
      <c r="H1252" s="291"/>
    </row>
    <row r="1253" ht="15.95" customHeight="1" spans="2:8">
      <c r="B1253" s="291"/>
      <c r="C1253" s="291"/>
      <c r="D1253" s="291"/>
      <c r="E1253" s="291"/>
      <c r="F1253" s="291"/>
      <c r="G1253" s="291"/>
      <c r="H1253" s="291"/>
    </row>
    <row r="1254" ht="15.95" customHeight="1" spans="2:8">
      <c r="B1254" s="291"/>
      <c r="C1254" s="291"/>
      <c r="D1254" s="291"/>
      <c r="E1254" s="291"/>
      <c r="F1254" s="291"/>
      <c r="G1254" s="291"/>
      <c r="H1254" s="291"/>
    </row>
    <row r="1255" ht="15.95" customHeight="1"/>
    <row r="1256" ht="15.95" customHeight="1"/>
    <row r="1257" ht="15.95" customHeight="1"/>
    <row r="1258" ht="15.95" customHeight="1"/>
    <row r="1259" ht="15.95" customHeight="1"/>
    <row r="1260" ht="15.95" customHeight="1"/>
    <row r="1261" ht="15.95" customHeight="1"/>
    <row r="1262" ht="15.95" customHeight="1"/>
    <row r="1263" ht="15.95" customHeight="1"/>
    <row r="1264" ht="15.95" customHeight="1"/>
    <row r="1265" ht="15.95" customHeight="1"/>
    <row r="1266" ht="15.95" customHeight="1"/>
    <row r="1267" ht="15.95" customHeight="1"/>
    <row r="1268" ht="15.95" customHeight="1"/>
    <row r="1269" ht="15.95" customHeight="1"/>
    <row r="1270" ht="15.95" customHeight="1"/>
    <row r="1271" ht="15.95" customHeight="1"/>
    <row r="1272" ht="15.95" customHeight="1"/>
    <row r="1273" ht="15.95" customHeight="1"/>
    <row r="1274" ht="15.95" customHeight="1"/>
    <row r="1275" ht="15.95" customHeight="1"/>
    <row r="1276" ht="15.95" customHeight="1"/>
    <row r="1277" ht="15.95" customHeight="1"/>
    <row r="1278" ht="15.95" customHeight="1"/>
    <row r="1279" ht="15.95" customHeight="1"/>
    <row r="1280" ht="15.95" customHeight="1"/>
    <row r="1281" ht="15.95" customHeight="1"/>
    <row r="1282" ht="15.95" customHeight="1"/>
    <row r="1283" ht="15.95" customHeight="1"/>
    <row r="1284" ht="15.95" customHeight="1"/>
    <row r="1285" ht="15.95" customHeight="1" spans="1:8">
      <c r="A1285" s="178"/>
      <c r="B1285" s="178"/>
      <c r="C1285" s="180"/>
      <c r="D1285" s="180"/>
      <c r="E1285" s="180"/>
      <c r="F1285" s="178"/>
      <c r="G1285" s="178" t="s">
        <v>369</v>
      </c>
      <c r="H1285" s="181">
        <f ca="1">TODAY()</f>
        <v>46050</v>
      </c>
    </row>
    <row r="1286" ht="15.95" customHeight="1" spans="1:8">
      <c r="A1286" s="178"/>
      <c r="B1286" s="178"/>
      <c r="C1286" s="180"/>
      <c r="D1286" s="180"/>
      <c r="E1286" s="180"/>
      <c r="F1286" s="178"/>
      <c r="G1286" s="178"/>
      <c r="H1286" s="178"/>
    </row>
    <row r="1287" ht="15.95" customHeight="1" spans="1:8">
      <c r="A1287" s="178"/>
      <c r="B1287" s="178"/>
      <c r="C1287" s="180"/>
      <c r="D1287" s="180"/>
      <c r="E1287" s="180"/>
      <c r="F1287" s="178"/>
      <c r="G1287" s="178"/>
      <c r="H1287" s="178"/>
    </row>
    <row r="1288" ht="15.95" customHeight="1" spans="1:8">
      <c r="A1288" s="178"/>
      <c r="B1288" s="178"/>
      <c r="C1288" s="180"/>
      <c r="D1288" s="180"/>
      <c r="E1288" s="180"/>
      <c r="F1288" s="178"/>
      <c r="G1288" s="178"/>
      <c r="H1288" s="178"/>
    </row>
    <row r="1289" ht="15.95" customHeight="1" spans="1:8">
      <c r="A1289" s="182" t="str">
        <f>$G$4</f>
        <v>PREFEITURA DO MUNICÍPIO DE OSVALDO CRUZ/SP</v>
      </c>
      <c r="B1289" s="182"/>
      <c r="C1289" s="180"/>
      <c r="D1289" s="180"/>
      <c r="E1289" s="180"/>
      <c r="F1289" s="178"/>
      <c r="G1289" s="178"/>
      <c r="H1289" s="178"/>
    </row>
    <row r="1290" ht="15.95" customHeight="1" spans="1:8">
      <c r="A1290" s="182" t="str">
        <f>$G$6</f>
        <v>PREGÃO PRESENCIAL Nº 01/2026</v>
      </c>
      <c r="B1290" s="182"/>
      <c r="C1290" s="180"/>
      <c r="D1290" s="180"/>
      <c r="E1290" s="180"/>
      <c r="F1290" s="178"/>
      <c r="G1290" s="178"/>
      <c r="H1290" s="178"/>
    </row>
    <row r="1291" ht="15.95" customHeight="1" spans="1:8">
      <c r="A1291" s="182" t="s">
        <v>370</v>
      </c>
      <c r="B1291" s="184" t="str">
        <f>$B$6</f>
        <v>Nº 01/2026</v>
      </c>
      <c r="C1291" s="180"/>
      <c r="D1291" s="180"/>
      <c r="E1291" s="180"/>
      <c r="F1291" s="178"/>
      <c r="G1291" s="178"/>
      <c r="H1291" s="178"/>
    </row>
    <row r="1292" ht="15.95" customHeight="1" spans="1:8">
      <c r="A1292" s="182" t="s">
        <v>371</v>
      </c>
      <c r="B1292" s="185">
        <f>$B$7</f>
        <v>46056</v>
      </c>
      <c r="C1292" s="180"/>
      <c r="D1292" s="180"/>
      <c r="E1292" s="180"/>
      <c r="F1292" s="178"/>
      <c r="G1292" s="178"/>
      <c r="H1292" s="178"/>
    </row>
    <row r="1293" ht="15.95" customHeight="1" spans="1:8">
      <c r="A1293" s="182" t="s">
        <v>372</v>
      </c>
      <c r="B1293" s="186">
        <f>$B$8</f>
        <v>0.375</v>
      </c>
      <c r="C1293" s="180"/>
      <c r="D1293" s="180"/>
      <c r="E1293" s="180"/>
      <c r="F1293" s="178"/>
      <c r="G1293" s="178"/>
      <c r="H1293" s="178"/>
    </row>
    <row r="1294" ht="15.95" customHeight="1" spans="1:8">
      <c r="A1294" s="182" t="s">
        <v>373</v>
      </c>
      <c r="B1294" s="182"/>
      <c r="C1294" s="180"/>
      <c r="D1294" s="180"/>
      <c r="E1294" s="180"/>
      <c r="F1294" s="178"/>
      <c r="G1294" s="178"/>
      <c r="H1294" s="178"/>
    </row>
    <row r="1295" ht="15.95" customHeight="1"/>
    <row r="1296" ht="15.95" customHeight="1" spans="2:8">
      <c r="B1296" s="294"/>
      <c r="C1296" s="29"/>
      <c r="D1296" s="29"/>
      <c r="E1296" s="29"/>
      <c r="F1296" s="29"/>
      <c r="G1296" s="29"/>
      <c r="H1296" s="29"/>
    </row>
    <row r="1297" ht="15.95" customHeight="1" spans="2:8">
      <c r="B1297" s="29"/>
      <c r="C1297" s="29"/>
      <c r="D1297" s="29"/>
      <c r="E1297" s="29"/>
      <c r="F1297" s="29"/>
      <c r="G1297" s="29"/>
      <c r="H1297" s="29"/>
    </row>
    <row r="1298" ht="15.95" customHeight="1" spans="2:8">
      <c r="B1298" s="291" t="str">
        <f>IF(J16="X","AFE CORRELATOS LABORATORIO",IF(K16="X","AFE CORRELATOS LABORATORIO",IF(L16="X","AFE CORRELATOS LABORATORIO","NÃO IMPRIMIR")))</f>
        <v>NÃO IMPRIMIR</v>
      </c>
      <c r="C1298" s="291"/>
      <c r="D1298" s="291"/>
      <c r="E1298" s="291"/>
      <c r="F1298" s="291"/>
      <c r="G1298" s="291"/>
      <c r="H1298" s="291"/>
    </row>
    <row r="1299" ht="15.95" customHeight="1" spans="2:8">
      <c r="B1299" s="291"/>
      <c r="C1299" s="291"/>
      <c r="D1299" s="291"/>
      <c r="E1299" s="291"/>
      <c r="F1299" s="291"/>
      <c r="G1299" s="291"/>
      <c r="H1299" s="291"/>
    </row>
    <row r="1300" ht="15.95" customHeight="1" spans="2:8">
      <c r="B1300" s="291"/>
      <c r="C1300" s="291"/>
      <c r="D1300" s="291"/>
      <c r="E1300" s="291"/>
      <c r="F1300" s="291"/>
      <c r="G1300" s="291"/>
      <c r="H1300" s="291"/>
    </row>
    <row r="1301" ht="15.95" customHeight="1" spans="2:8">
      <c r="B1301" s="291"/>
      <c r="C1301" s="291"/>
      <c r="D1301" s="291"/>
      <c r="E1301" s="291"/>
      <c r="F1301" s="291"/>
      <c r="G1301" s="291"/>
      <c r="H1301" s="291"/>
    </row>
    <row r="1302" ht="15.95" customHeight="1" spans="2:8">
      <c r="B1302" s="291"/>
      <c r="C1302" s="291"/>
      <c r="D1302" s="291"/>
      <c r="E1302" s="291"/>
      <c r="F1302" s="291"/>
      <c r="G1302" s="291"/>
      <c r="H1302" s="291"/>
    </row>
    <row r="1303" ht="15.95" customHeight="1" spans="2:8">
      <c r="B1303" s="291"/>
      <c r="C1303" s="291"/>
      <c r="D1303" s="291"/>
      <c r="E1303" s="291"/>
      <c r="F1303" s="291"/>
      <c r="G1303" s="291"/>
      <c r="H1303" s="291"/>
    </row>
    <row r="1304" ht="15.95" customHeight="1" spans="2:8">
      <c r="B1304" s="291"/>
      <c r="C1304" s="291"/>
      <c r="D1304" s="291"/>
      <c r="E1304" s="291"/>
      <c r="F1304" s="291"/>
      <c r="G1304" s="291"/>
      <c r="H1304" s="291"/>
    </row>
    <row r="1305" ht="15.95" customHeight="1" spans="2:8">
      <c r="B1305" s="291"/>
      <c r="C1305" s="291"/>
      <c r="D1305" s="291"/>
      <c r="E1305" s="291"/>
      <c r="F1305" s="291"/>
      <c r="G1305" s="291"/>
      <c r="H1305" s="291"/>
    </row>
    <row r="1306" ht="15.95" customHeight="1" spans="2:8">
      <c r="B1306" s="291"/>
      <c r="C1306" s="291"/>
      <c r="D1306" s="291"/>
      <c r="E1306" s="291"/>
      <c r="F1306" s="291"/>
      <c r="G1306" s="291"/>
      <c r="H1306" s="291"/>
    </row>
    <row r="1307" ht="15.95" customHeight="1" spans="2:8">
      <c r="B1307" s="291"/>
      <c r="C1307" s="291"/>
      <c r="D1307" s="291"/>
      <c r="E1307" s="291"/>
      <c r="F1307" s="291"/>
      <c r="G1307" s="291"/>
      <c r="H1307" s="291"/>
    </row>
    <row r="1308" ht="15.95" customHeight="1" spans="2:8">
      <c r="B1308" s="291"/>
      <c r="C1308" s="291"/>
      <c r="D1308" s="291"/>
      <c r="E1308" s="291"/>
      <c r="F1308" s="291"/>
      <c r="G1308" s="291"/>
      <c r="H1308" s="291"/>
    </row>
    <row r="1309" ht="15.95" customHeight="1" spans="2:8">
      <c r="B1309" s="291"/>
      <c r="C1309" s="291"/>
      <c r="D1309" s="291"/>
      <c r="E1309" s="291"/>
      <c r="F1309" s="291"/>
      <c r="G1309" s="291"/>
      <c r="H1309" s="291"/>
    </row>
    <row r="1310" ht="15.95" customHeight="1" spans="2:8">
      <c r="B1310" s="291"/>
      <c r="C1310" s="291"/>
      <c r="D1310" s="291"/>
      <c r="E1310" s="291"/>
      <c r="F1310" s="291"/>
      <c r="G1310" s="291"/>
      <c r="H1310" s="291"/>
    </row>
    <row r="1311" ht="15.95" customHeight="1" spans="2:8">
      <c r="B1311" s="291"/>
      <c r="C1311" s="291"/>
      <c r="D1311" s="291"/>
      <c r="E1311" s="291"/>
      <c r="F1311" s="291"/>
      <c r="G1311" s="291"/>
      <c r="H1311" s="291"/>
    </row>
    <row r="1312" ht="15.95" customHeight="1" spans="2:8">
      <c r="B1312" s="291"/>
      <c r="C1312" s="291"/>
      <c r="D1312" s="291"/>
      <c r="E1312" s="291"/>
      <c r="F1312" s="291"/>
      <c r="G1312" s="291"/>
      <c r="H1312" s="291"/>
    </row>
    <row r="1313" ht="15.95" customHeight="1" spans="2:8">
      <c r="B1313" s="291"/>
      <c r="C1313" s="291"/>
      <c r="D1313" s="291"/>
      <c r="E1313" s="291"/>
      <c r="F1313" s="291"/>
      <c r="G1313" s="291"/>
      <c r="H1313" s="291"/>
    </row>
    <row r="1314" ht="15.95" customHeight="1" spans="2:8">
      <c r="B1314" s="291"/>
      <c r="C1314" s="291"/>
      <c r="D1314" s="291"/>
      <c r="E1314" s="291"/>
      <c r="F1314" s="291"/>
      <c r="G1314" s="291"/>
      <c r="H1314" s="291"/>
    </row>
    <row r="1315" ht="15.95" customHeight="1" spans="2:8">
      <c r="B1315" s="291"/>
      <c r="C1315" s="291"/>
      <c r="D1315" s="291"/>
      <c r="E1315" s="291"/>
      <c r="F1315" s="291"/>
      <c r="G1315" s="291"/>
      <c r="H1315" s="291"/>
    </row>
    <row r="1316" ht="15.95" customHeight="1" spans="2:8">
      <c r="B1316" s="291"/>
      <c r="C1316" s="291"/>
      <c r="D1316" s="291"/>
      <c r="E1316" s="291"/>
      <c r="F1316" s="291"/>
      <c r="G1316" s="291"/>
      <c r="H1316" s="291"/>
    </row>
    <row r="1317" ht="15.95" customHeight="1" spans="2:8">
      <c r="B1317" s="291"/>
      <c r="C1317" s="291"/>
      <c r="D1317" s="291"/>
      <c r="E1317" s="291"/>
      <c r="F1317" s="291"/>
      <c r="G1317" s="291"/>
      <c r="H1317" s="291"/>
    </row>
    <row r="1318" ht="15.95" customHeight="1" spans="2:8">
      <c r="B1318" s="291"/>
      <c r="C1318" s="291"/>
      <c r="D1318" s="291"/>
      <c r="E1318" s="291"/>
      <c r="F1318" s="291"/>
      <c r="G1318" s="291"/>
      <c r="H1318" s="291"/>
    </row>
    <row r="1319" ht="15.95" customHeight="1" spans="2:8">
      <c r="B1319" s="291"/>
      <c r="C1319" s="291"/>
      <c r="D1319" s="291"/>
      <c r="E1319" s="291"/>
      <c r="F1319" s="291"/>
      <c r="G1319" s="291"/>
      <c r="H1319" s="291"/>
    </row>
    <row r="1320" ht="15.95" customHeight="1" spans="2:8">
      <c r="B1320" s="291"/>
      <c r="C1320" s="291"/>
      <c r="D1320" s="291"/>
      <c r="E1320" s="291"/>
      <c r="F1320" s="291"/>
      <c r="G1320" s="291"/>
      <c r="H1320" s="291"/>
    </row>
    <row r="1321" ht="15.95" customHeight="1"/>
    <row r="1322" ht="15.95" customHeight="1"/>
    <row r="1323" ht="15.95" customHeight="1"/>
    <row r="1324" ht="15.95" customHeight="1"/>
    <row r="1325" ht="15.95" customHeight="1"/>
    <row r="1326" ht="15.95" customHeight="1"/>
    <row r="1327" ht="15.95" customHeight="1"/>
    <row r="1328" ht="15.95" customHeight="1"/>
    <row r="1329" ht="15.95" customHeight="1"/>
    <row r="1330" ht="15.95" customHeight="1"/>
    <row r="1331" ht="15.95" customHeight="1"/>
    <row r="1332" ht="15.95" customHeight="1"/>
    <row r="1333" ht="15.95" customHeight="1"/>
    <row r="1334" ht="15.95" customHeight="1"/>
    <row r="1335" ht="15.95" customHeight="1"/>
    <row r="1336" ht="15.95" customHeight="1"/>
    <row r="1337" ht="15.95" customHeight="1"/>
    <row r="1338" ht="15.95" customHeight="1"/>
    <row r="1339" ht="15.95" customHeight="1"/>
    <row r="1340" ht="15.95" customHeight="1"/>
    <row r="1341" ht="15.95" customHeight="1"/>
    <row r="1342" ht="15.95" customHeight="1"/>
    <row r="1343" ht="15.95" customHeight="1"/>
    <row r="1344" ht="15.95" customHeight="1"/>
    <row r="1345" ht="15.95" customHeight="1"/>
    <row r="1346" ht="15.95" customHeight="1"/>
    <row r="1347" ht="15.95" customHeight="1"/>
    <row r="1348" ht="15.95" customHeight="1"/>
    <row r="1349" ht="15.95" customHeight="1"/>
    <row r="1350" ht="15.95" customHeight="1"/>
    <row r="1351" ht="15.95" customHeight="1" spans="1:8">
      <c r="A1351" s="178"/>
      <c r="B1351" s="178"/>
      <c r="C1351" s="180"/>
      <c r="D1351" s="180"/>
      <c r="E1351" s="180"/>
      <c r="F1351" s="178"/>
      <c r="G1351" s="178" t="s">
        <v>369</v>
      </c>
      <c r="H1351" s="181">
        <f ca="1">TODAY()</f>
        <v>46050</v>
      </c>
    </row>
    <row r="1352" ht="15.95" customHeight="1" spans="1:8">
      <c r="A1352" s="178"/>
      <c r="B1352" s="178"/>
      <c r="C1352" s="180"/>
      <c r="D1352" s="180"/>
      <c r="E1352" s="180"/>
      <c r="F1352" s="178"/>
      <c r="G1352" s="178"/>
      <c r="H1352" s="178"/>
    </row>
    <row r="1353" ht="15.95" customHeight="1" spans="1:8">
      <c r="A1353" s="178"/>
      <c r="B1353" s="178"/>
      <c r="C1353" s="180"/>
      <c r="D1353" s="180"/>
      <c r="E1353" s="180"/>
      <c r="F1353" s="178"/>
      <c r="G1353" s="178"/>
      <c r="H1353" s="178"/>
    </row>
    <row r="1354" ht="15.95" customHeight="1" spans="1:8">
      <c r="A1354" s="183"/>
      <c r="B1354" s="183"/>
      <c r="C1354" s="180"/>
      <c r="D1354" s="180"/>
      <c r="E1354" s="180"/>
      <c r="F1354" s="178"/>
      <c r="G1354" s="178"/>
      <c r="H1354" s="178"/>
    </row>
    <row r="1355" ht="15.95" customHeight="1" spans="1:8">
      <c r="A1355" s="182" t="str">
        <f>$G$4</f>
        <v>PREFEITURA DO MUNICÍPIO DE OSVALDO CRUZ/SP</v>
      </c>
      <c r="B1355" s="182"/>
      <c r="C1355" s="180"/>
      <c r="D1355" s="180"/>
      <c r="E1355" s="180"/>
      <c r="F1355" s="178"/>
      <c r="G1355" s="178"/>
      <c r="H1355" s="178"/>
    </row>
    <row r="1356" ht="15.95" customHeight="1" spans="1:8">
      <c r="A1356" s="182" t="str">
        <f>$G$6</f>
        <v>PREGÃO PRESENCIAL Nº 01/2026</v>
      </c>
      <c r="B1356" s="182"/>
      <c r="C1356" s="180"/>
      <c r="D1356" s="180"/>
      <c r="E1356" s="180"/>
      <c r="F1356" s="178"/>
      <c r="G1356" s="178"/>
      <c r="H1356" s="178"/>
    </row>
    <row r="1357" ht="15.95" customHeight="1" spans="1:8">
      <c r="A1357" s="182" t="s">
        <v>370</v>
      </c>
      <c r="B1357" s="184" t="str">
        <f>$B$6</f>
        <v>Nº 01/2026</v>
      </c>
      <c r="C1357" s="180"/>
      <c r="D1357" s="180"/>
      <c r="E1357" s="180"/>
      <c r="F1357" s="178"/>
      <c r="G1357" s="178"/>
      <c r="H1357" s="178"/>
    </row>
    <row r="1358" ht="15.95" customHeight="1" spans="1:8">
      <c r="A1358" s="182" t="s">
        <v>371</v>
      </c>
      <c r="B1358" s="185">
        <f>$B$7</f>
        <v>46056</v>
      </c>
      <c r="C1358" s="180"/>
      <c r="D1358" s="180"/>
      <c r="E1358" s="180"/>
      <c r="F1358" s="178"/>
      <c r="G1358" s="178"/>
      <c r="H1358" s="178"/>
    </row>
    <row r="1359" ht="15.95" customHeight="1" spans="1:8">
      <c r="A1359" s="182" t="s">
        <v>372</v>
      </c>
      <c r="B1359" s="186">
        <f>$B$8</f>
        <v>0.375</v>
      </c>
      <c r="C1359" s="180"/>
      <c r="D1359" s="180"/>
      <c r="E1359" s="180"/>
      <c r="F1359" s="178"/>
      <c r="G1359" s="178"/>
      <c r="H1359" s="178"/>
    </row>
    <row r="1360" ht="15.95" customHeight="1" spans="1:8">
      <c r="A1360" s="182" t="s">
        <v>373</v>
      </c>
      <c r="B1360" s="182"/>
      <c r="C1360" s="180"/>
      <c r="D1360" s="180"/>
      <c r="E1360" s="180"/>
      <c r="F1360" s="178"/>
      <c r="G1360" s="178"/>
      <c r="H1360" s="178"/>
    </row>
    <row r="1361" ht="15.95" customHeight="1" spans="2:8">
      <c r="B1361" s="199"/>
      <c r="C1361" s="29"/>
      <c r="D1361" s="29"/>
      <c r="E1361" s="29"/>
      <c r="F1361" s="29"/>
      <c r="G1361" s="29"/>
      <c r="H1361" s="29"/>
    </row>
    <row r="1362" ht="15.95" customHeight="1" spans="2:8">
      <c r="B1362" s="29"/>
      <c r="C1362" s="29"/>
      <c r="D1362" s="29"/>
      <c r="E1362" s="29"/>
      <c r="F1362" s="29"/>
      <c r="G1362" s="29"/>
      <c r="H1362" s="29"/>
    </row>
    <row r="1363" ht="15.95" customHeight="1" spans="2:8">
      <c r="B1363" s="291" t="str">
        <f>IF(J17="X","AMOSTRA",IF(K17="X","AMOSTRA",IF(L17="X","AMOSTRA","NÃO IMPRIMIR")))</f>
        <v>NÃO IMPRIMIR</v>
      </c>
      <c r="C1363" s="291"/>
      <c r="D1363" s="291"/>
      <c r="E1363" s="291"/>
      <c r="F1363" s="291"/>
      <c r="G1363" s="291"/>
      <c r="H1363" s="291"/>
    </row>
    <row r="1364" ht="15.95" customHeight="1" spans="2:8">
      <c r="B1364" s="291"/>
      <c r="C1364" s="291"/>
      <c r="D1364" s="291"/>
      <c r="E1364" s="291"/>
      <c r="F1364" s="291"/>
      <c r="G1364" s="291"/>
      <c r="H1364" s="291"/>
    </row>
    <row r="1365" ht="15.95" customHeight="1" spans="2:8">
      <c r="B1365" s="291"/>
      <c r="C1365" s="291"/>
      <c r="D1365" s="291"/>
      <c r="E1365" s="291"/>
      <c r="F1365" s="291"/>
      <c r="G1365" s="291"/>
      <c r="H1365" s="291"/>
    </row>
    <row r="1366" ht="15.95" customHeight="1" spans="2:8">
      <c r="B1366" s="291"/>
      <c r="C1366" s="291"/>
      <c r="D1366" s="291"/>
      <c r="E1366" s="291"/>
      <c r="F1366" s="291"/>
      <c r="G1366" s="291"/>
      <c r="H1366" s="291"/>
    </row>
    <row r="1367" ht="15.95" customHeight="1" spans="2:8">
      <c r="B1367" s="291"/>
      <c r="C1367" s="291"/>
      <c r="D1367" s="291"/>
      <c r="E1367" s="291"/>
      <c r="F1367" s="291"/>
      <c r="G1367" s="291"/>
      <c r="H1367" s="291"/>
    </row>
    <row r="1368" ht="15.95" customHeight="1" spans="2:8">
      <c r="B1368" s="291"/>
      <c r="C1368" s="291"/>
      <c r="D1368" s="291"/>
      <c r="E1368" s="291"/>
      <c r="F1368" s="291"/>
      <c r="G1368" s="291"/>
      <c r="H1368" s="291"/>
    </row>
    <row r="1369" ht="15.95" customHeight="1" spans="2:8">
      <c r="B1369" s="291"/>
      <c r="C1369" s="291"/>
      <c r="D1369" s="291"/>
      <c r="E1369" s="291"/>
      <c r="F1369" s="291"/>
      <c r="G1369" s="291"/>
      <c r="H1369" s="291"/>
    </row>
    <row r="1370" ht="15.95" customHeight="1" spans="2:8">
      <c r="B1370" s="291"/>
      <c r="C1370" s="291"/>
      <c r="D1370" s="291"/>
      <c r="E1370" s="291"/>
      <c r="F1370" s="291"/>
      <c r="G1370" s="291"/>
      <c r="H1370" s="291"/>
    </row>
    <row r="1371" ht="15.95" customHeight="1" spans="2:8">
      <c r="B1371" s="291"/>
      <c r="C1371" s="291"/>
      <c r="D1371" s="291"/>
      <c r="E1371" s="291"/>
      <c r="F1371" s="291"/>
      <c r="G1371" s="291"/>
      <c r="H1371" s="291"/>
    </row>
    <row r="1372" ht="15.95" customHeight="1" spans="2:8">
      <c r="B1372" s="291"/>
      <c r="C1372" s="291"/>
      <c r="D1372" s="291"/>
      <c r="E1372" s="291"/>
      <c r="F1372" s="291"/>
      <c r="G1372" s="291"/>
      <c r="H1372" s="291"/>
    </row>
    <row r="1373" ht="15.95" customHeight="1" spans="2:8">
      <c r="B1373" s="291"/>
      <c r="C1373" s="291"/>
      <c r="D1373" s="291"/>
      <c r="E1373" s="291"/>
      <c r="F1373" s="291"/>
      <c r="G1373" s="291"/>
      <c r="H1373" s="291"/>
    </row>
    <row r="1374" ht="15.95" customHeight="1" spans="2:8">
      <c r="B1374" s="291"/>
      <c r="C1374" s="291"/>
      <c r="D1374" s="291"/>
      <c r="E1374" s="291"/>
      <c r="F1374" s="291"/>
      <c r="G1374" s="291"/>
      <c r="H1374" s="291"/>
    </row>
    <row r="1375" ht="15.95" customHeight="1" spans="2:8">
      <c r="B1375" s="291"/>
      <c r="C1375" s="291"/>
      <c r="D1375" s="291"/>
      <c r="E1375" s="291"/>
      <c r="F1375" s="291"/>
      <c r="G1375" s="291"/>
      <c r="H1375" s="291"/>
    </row>
    <row r="1376" ht="15.95" customHeight="1" spans="2:8">
      <c r="B1376" s="291"/>
      <c r="C1376" s="291"/>
      <c r="D1376" s="291"/>
      <c r="E1376" s="291"/>
      <c r="F1376" s="291"/>
      <c r="G1376" s="291"/>
      <c r="H1376" s="291"/>
    </row>
    <row r="1377" ht="15.95" customHeight="1" spans="2:8">
      <c r="B1377" s="291"/>
      <c r="C1377" s="291"/>
      <c r="D1377" s="291"/>
      <c r="E1377" s="291"/>
      <c r="F1377" s="291"/>
      <c r="G1377" s="291"/>
      <c r="H1377" s="291"/>
    </row>
    <row r="1378" ht="15.95" customHeight="1" spans="2:8">
      <c r="B1378" s="291"/>
      <c r="C1378" s="291"/>
      <c r="D1378" s="291"/>
      <c r="E1378" s="291"/>
      <c r="F1378" s="291"/>
      <c r="G1378" s="291"/>
      <c r="H1378" s="291"/>
    </row>
    <row r="1379" ht="15.95" customHeight="1" spans="2:8">
      <c r="B1379" s="291"/>
      <c r="C1379" s="291"/>
      <c r="D1379" s="291"/>
      <c r="E1379" s="291"/>
      <c r="F1379" s="291"/>
      <c r="G1379" s="291"/>
      <c r="H1379" s="291"/>
    </row>
    <row r="1380" ht="15.95" customHeight="1" spans="2:8">
      <c r="B1380" s="291"/>
      <c r="C1380" s="291"/>
      <c r="D1380" s="291"/>
      <c r="E1380" s="291"/>
      <c r="F1380" s="291"/>
      <c r="G1380" s="291"/>
      <c r="H1380" s="291"/>
    </row>
    <row r="1381" ht="15.95" customHeight="1" spans="2:8">
      <c r="B1381" s="291"/>
      <c r="C1381" s="291"/>
      <c r="D1381" s="291"/>
      <c r="E1381" s="291"/>
      <c r="F1381" s="291"/>
      <c r="G1381" s="291"/>
      <c r="H1381" s="291"/>
    </row>
    <row r="1382" ht="15.95" customHeight="1" spans="2:8">
      <c r="B1382" s="291"/>
      <c r="C1382" s="291"/>
      <c r="D1382" s="291"/>
      <c r="E1382" s="291"/>
      <c r="F1382" s="291"/>
      <c r="G1382" s="291"/>
      <c r="H1382" s="291"/>
    </row>
    <row r="1383" ht="15.95" customHeight="1" spans="2:8">
      <c r="B1383" s="291"/>
      <c r="C1383" s="291"/>
      <c r="D1383" s="291"/>
      <c r="E1383" s="291"/>
      <c r="F1383" s="291"/>
      <c r="G1383" s="291"/>
      <c r="H1383" s="291"/>
    </row>
    <row r="1384" ht="15.95" customHeight="1" spans="2:8">
      <c r="B1384" s="291"/>
      <c r="C1384" s="291"/>
      <c r="D1384" s="291"/>
      <c r="E1384" s="291"/>
      <c r="F1384" s="291"/>
      <c r="G1384" s="291"/>
      <c r="H1384" s="291"/>
    </row>
    <row r="1385" ht="15.95" customHeight="1" spans="2:8">
      <c r="B1385" s="291"/>
      <c r="C1385" s="291"/>
      <c r="D1385" s="291"/>
      <c r="E1385" s="291"/>
      <c r="F1385" s="291"/>
      <c r="G1385" s="291"/>
      <c r="H1385" s="291"/>
    </row>
    <row r="1386" ht="15.95" customHeight="1" spans="2:8">
      <c r="B1386" s="291"/>
      <c r="C1386" s="291"/>
      <c r="D1386" s="291"/>
      <c r="E1386" s="291"/>
      <c r="F1386" s="291"/>
      <c r="G1386" s="291"/>
      <c r="H1386" s="291"/>
    </row>
    <row r="1387" ht="15.95" customHeight="1" spans="2:8">
      <c r="B1387" s="291"/>
      <c r="C1387" s="291"/>
      <c r="D1387" s="291"/>
      <c r="E1387" s="291"/>
      <c r="F1387" s="291"/>
      <c r="G1387" s="291"/>
      <c r="H1387" s="291"/>
    </row>
    <row r="1388" ht="15.95" customHeight="1"/>
    <row r="1389" ht="15.95" customHeight="1"/>
    <row r="1390" ht="15.95" customHeight="1"/>
    <row r="1391" ht="15.95" customHeight="1"/>
    <row r="1392" ht="15.95" customHeight="1"/>
    <row r="1393" ht="15.95" customHeight="1"/>
    <row r="1394" ht="15.95" customHeight="1"/>
    <row r="1395" ht="15.95" customHeight="1"/>
    <row r="1396" ht="15.95" customHeight="1"/>
    <row r="1397" ht="15.95" customHeight="1"/>
    <row r="1398" ht="15.95" customHeight="1"/>
    <row r="1399" ht="15.95" customHeight="1"/>
    <row r="1400" ht="15.95" customHeight="1"/>
    <row r="1401" ht="15.95" customHeight="1"/>
    <row r="1402" ht="15.95" customHeight="1"/>
    <row r="1403" ht="15.95" customHeight="1"/>
    <row r="1404" ht="15.95" customHeight="1"/>
    <row r="1405" ht="15.95" customHeight="1"/>
    <row r="1406" ht="15.95" customHeight="1"/>
    <row r="1407" ht="15.95" customHeight="1"/>
    <row r="1408" ht="15.95" customHeight="1"/>
    <row r="1409" ht="15.95" customHeight="1"/>
    <row r="1410" ht="15.95" customHeight="1"/>
    <row r="1411" ht="15.95" customHeight="1"/>
    <row r="1412" ht="15.95" customHeight="1"/>
    <row r="1413" ht="15.95" customHeight="1"/>
    <row r="1414" ht="15.95" customHeight="1"/>
    <row r="1415" ht="15.95" customHeight="1"/>
    <row r="1416" ht="15.95" customHeight="1"/>
    <row r="1417" ht="15.95" customHeight="1"/>
    <row r="1418" ht="15.95" customHeight="1"/>
    <row r="1419" ht="15.95" customHeight="1"/>
    <row r="1420" ht="15.95" customHeight="1"/>
    <row r="1421" ht="15.95" customHeight="1"/>
    <row r="1422" ht="15.95" customHeight="1"/>
    <row r="1423" ht="15.95" customHeight="1"/>
    <row r="1424" ht="15.95" customHeight="1"/>
    <row r="1425" ht="15.95" customHeight="1"/>
    <row r="1426" ht="15.95" customHeight="1"/>
    <row r="1427" ht="15.95" customHeight="1"/>
    <row r="1428" ht="15.95" customHeight="1" spans="1:8">
      <c r="A1428" s="178"/>
      <c r="B1428" s="178"/>
      <c r="C1428" s="180"/>
      <c r="D1428" s="180"/>
      <c r="E1428" s="180"/>
      <c r="F1428" s="178"/>
      <c r="G1428" s="178" t="s">
        <v>369</v>
      </c>
      <c r="H1428" s="181">
        <f ca="1">TODAY()</f>
        <v>46050</v>
      </c>
    </row>
    <row r="1429" ht="15.95" customHeight="1" spans="1:8">
      <c r="A1429" s="178"/>
      <c r="B1429" s="178"/>
      <c r="C1429" s="180"/>
      <c r="D1429" s="180"/>
      <c r="E1429" s="180"/>
      <c r="F1429" s="178"/>
      <c r="G1429" s="178"/>
      <c r="H1429" s="178"/>
    </row>
    <row r="1430" ht="15.95" customHeight="1" spans="1:8">
      <c r="A1430" s="178"/>
      <c r="B1430" s="178"/>
      <c r="C1430" s="180"/>
      <c r="D1430" s="180"/>
      <c r="E1430" s="180"/>
      <c r="F1430" s="178"/>
      <c r="G1430" s="178"/>
      <c r="H1430" s="178"/>
    </row>
    <row r="1431" ht="15.95" customHeight="1" spans="1:8">
      <c r="A1431" s="178"/>
      <c r="B1431" s="178"/>
      <c r="C1431" s="180"/>
      <c r="D1431" s="180"/>
      <c r="E1431" s="180"/>
      <c r="F1431" s="178"/>
      <c r="G1431" s="178"/>
      <c r="H1431" s="178"/>
    </row>
    <row r="1432" ht="15.95" customHeight="1" spans="1:8">
      <c r="A1432" s="182" t="str">
        <f>$G$4</f>
        <v>PREFEITURA DO MUNICÍPIO DE OSVALDO CRUZ/SP</v>
      </c>
      <c r="B1432" s="182"/>
      <c r="C1432" s="180"/>
      <c r="D1432" s="180"/>
      <c r="E1432" s="180"/>
      <c r="F1432" s="178"/>
      <c r="G1432" s="178"/>
      <c r="H1432" s="178"/>
    </row>
    <row r="1433" ht="15.95" customHeight="1" spans="1:8">
      <c r="A1433" s="182" t="str">
        <f>$G$6</f>
        <v>PREGÃO PRESENCIAL Nº 01/2026</v>
      </c>
      <c r="B1433" s="182"/>
      <c r="C1433" s="180"/>
      <c r="D1433" s="180"/>
      <c r="E1433" s="180"/>
      <c r="F1433" s="178"/>
      <c r="G1433" s="178"/>
      <c r="H1433" s="178"/>
    </row>
    <row r="1434" ht="15.95" customHeight="1" spans="1:8">
      <c r="A1434" s="182" t="s">
        <v>370</v>
      </c>
      <c r="B1434" s="184" t="str">
        <f>$B$6</f>
        <v>Nº 01/2026</v>
      </c>
      <c r="C1434" s="180"/>
      <c r="D1434" s="180"/>
      <c r="E1434" s="180"/>
      <c r="F1434" s="178"/>
      <c r="G1434" s="178"/>
      <c r="H1434" s="178"/>
    </row>
    <row r="1435" ht="15.95" customHeight="1" spans="1:8">
      <c r="A1435" s="182" t="s">
        <v>371</v>
      </c>
      <c r="B1435" s="185">
        <f>$B$7</f>
        <v>46056</v>
      </c>
      <c r="C1435" s="180"/>
      <c r="D1435" s="180"/>
      <c r="E1435" s="180"/>
      <c r="F1435" s="178"/>
      <c r="G1435" s="178"/>
      <c r="H1435" s="178"/>
    </row>
    <row r="1436" ht="15.95" customHeight="1" spans="1:8">
      <c r="A1436" s="182" t="s">
        <v>372</v>
      </c>
      <c r="B1436" s="186">
        <f>$B$8</f>
        <v>0.375</v>
      </c>
      <c r="C1436" s="180"/>
      <c r="D1436" s="180"/>
      <c r="E1436" s="180"/>
      <c r="F1436" s="178"/>
      <c r="G1436" s="178"/>
      <c r="H1436" s="178"/>
    </row>
    <row r="1437" ht="15.95" customHeight="1" spans="1:8">
      <c r="A1437" s="182" t="s">
        <v>373</v>
      </c>
      <c r="B1437" s="182"/>
      <c r="C1437" s="180"/>
      <c r="D1437" s="180"/>
      <c r="E1437" s="180"/>
      <c r="F1437" s="178"/>
      <c r="G1437" s="178"/>
      <c r="H1437" s="178"/>
    </row>
    <row r="1438" ht="15.95" customHeight="1"/>
    <row r="1439" ht="15.95" customHeight="1"/>
    <row r="1440" ht="15.95" customHeight="1"/>
    <row r="1441" ht="15.95" customHeight="1" spans="2:8">
      <c r="B1441" s="294"/>
      <c r="C1441" s="294"/>
      <c r="D1441" s="294"/>
      <c r="E1441" s="294"/>
      <c r="F1441" s="294"/>
      <c r="G1441" s="294"/>
      <c r="H1441" s="294"/>
    </row>
    <row r="1442" ht="15.95" customHeight="1" spans="2:8">
      <c r="B1442" s="294"/>
      <c r="C1442" s="294"/>
      <c r="D1442" s="294"/>
      <c r="E1442" s="294"/>
      <c r="F1442" s="294"/>
      <c r="G1442" s="294"/>
      <c r="H1442" s="294"/>
    </row>
    <row r="1443" ht="15.95" customHeight="1" spans="2:8">
      <c r="B1443" s="291" t="str">
        <f>IF(J18="X","BOAS PRATICAS DE FABRICAÇÃO",IF(K18="X","BOAS PRATICAS DE FABRICAÇÃO",IF(L18="X","BOAS PRATICAS DE FABRICAÇÃO","NÃO IMPRIMIR")))</f>
        <v>BOAS PRATICAS DE FABRICAÇÃO</v>
      </c>
      <c r="C1443" s="291"/>
      <c r="D1443" s="291"/>
      <c r="E1443" s="291"/>
      <c r="F1443" s="291"/>
      <c r="G1443" s="291"/>
      <c r="H1443" s="291"/>
    </row>
    <row r="1444" ht="15.95" customHeight="1" spans="2:8">
      <c r="B1444" s="291"/>
      <c r="C1444" s="291"/>
      <c r="D1444" s="291"/>
      <c r="E1444" s="291"/>
      <c r="F1444" s="291"/>
      <c r="G1444" s="291"/>
      <c r="H1444" s="291"/>
    </row>
    <row r="1445" ht="15.95" customHeight="1" spans="2:8">
      <c r="B1445" s="291"/>
      <c r="C1445" s="291"/>
      <c r="D1445" s="291"/>
      <c r="E1445" s="291"/>
      <c r="F1445" s="291"/>
      <c r="G1445" s="291"/>
      <c r="H1445" s="291"/>
    </row>
    <row r="1446" ht="15.95" customHeight="1" spans="2:8">
      <c r="B1446" s="291"/>
      <c r="C1446" s="291"/>
      <c r="D1446" s="291"/>
      <c r="E1446" s="291"/>
      <c r="F1446" s="291"/>
      <c r="G1446" s="291"/>
      <c r="H1446" s="291"/>
    </row>
    <row r="1447" ht="15.95" customHeight="1" spans="2:8">
      <c r="B1447" s="291"/>
      <c r="C1447" s="291"/>
      <c r="D1447" s="291"/>
      <c r="E1447" s="291"/>
      <c r="F1447" s="291"/>
      <c r="G1447" s="291"/>
      <c r="H1447" s="291"/>
    </row>
    <row r="1448" ht="15.95" customHeight="1" spans="2:8">
      <c r="B1448" s="291"/>
      <c r="C1448" s="291"/>
      <c r="D1448" s="291"/>
      <c r="E1448" s="291"/>
      <c r="F1448" s="291"/>
      <c r="G1448" s="291"/>
      <c r="H1448" s="291"/>
    </row>
    <row r="1449" ht="15.95" customHeight="1" spans="2:8">
      <c r="B1449" s="291"/>
      <c r="C1449" s="291"/>
      <c r="D1449" s="291"/>
      <c r="E1449" s="291"/>
      <c r="F1449" s="291"/>
      <c r="G1449" s="291"/>
      <c r="H1449" s="291"/>
    </row>
    <row r="1450" ht="15.95" customHeight="1" spans="2:8">
      <c r="B1450" s="291"/>
      <c r="C1450" s="291"/>
      <c r="D1450" s="291"/>
      <c r="E1450" s="291"/>
      <c r="F1450" s="291"/>
      <c r="G1450" s="291"/>
      <c r="H1450" s="291"/>
    </row>
    <row r="1451" ht="15.95" customHeight="1" spans="2:8">
      <c r="B1451" s="291"/>
      <c r="C1451" s="291"/>
      <c r="D1451" s="291"/>
      <c r="E1451" s="291"/>
      <c r="F1451" s="291"/>
      <c r="G1451" s="291"/>
      <c r="H1451" s="291"/>
    </row>
    <row r="1452" ht="15.95" customHeight="1" spans="2:8">
      <c r="B1452" s="291"/>
      <c r="C1452" s="291"/>
      <c r="D1452" s="291"/>
      <c r="E1452" s="291"/>
      <c r="F1452" s="291"/>
      <c r="G1452" s="291"/>
      <c r="H1452" s="291"/>
    </row>
    <row r="1453" ht="15.95" customHeight="1" spans="2:8">
      <c r="B1453" s="291"/>
      <c r="C1453" s="291"/>
      <c r="D1453" s="291"/>
      <c r="E1453" s="291"/>
      <c r="F1453" s="291"/>
      <c r="G1453" s="291"/>
      <c r="H1453" s="291"/>
    </row>
    <row r="1454" ht="15.95" customHeight="1" spans="2:8">
      <c r="B1454" s="291"/>
      <c r="C1454" s="291"/>
      <c r="D1454" s="291"/>
      <c r="E1454" s="291"/>
      <c r="F1454" s="291"/>
      <c r="G1454" s="291"/>
      <c r="H1454" s="291"/>
    </row>
    <row r="1455" ht="15.95" customHeight="1" spans="2:8">
      <c r="B1455" s="291"/>
      <c r="C1455" s="291"/>
      <c r="D1455" s="291"/>
      <c r="E1455" s="291"/>
      <c r="F1455" s="291"/>
      <c r="G1455" s="291"/>
      <c r="H1455" s="291"/>
    </row>
    <row r="1456" ht="15.95" customHeight="1" spans="2:8">
      <c r="B1456" s="291"/>
      <c r="C1456" s="291"/>
      <c r="D1456" s="291"/>
      <c r="E1456" s="291"/>
      <c r="F1456" s="291"/>
      <c r="G1456" s="291"/>
      <c r="H1456" s="291"/>
    </row>
    <row r="1457" ht="15.95" customHeight="1" spans="2:8">
      <c r="B1457" s="291"/>
      <c r="C1457" s="291"/>
      <c r="D1457" s="291"/>
      <c r="E1457" s="291"/>
      <c r="F1457" s="291"/>
      <c r="G1457" s="291"/>
      <c r="H1457" s="291"/>
    </row>
    <row r="1458" ht="15.95" customHeight="1" spans="2:8">
      <c r="B1458" s="291"/>
      <c r="C1458" s="291"/>
      <c r="D1458" s="291"/>
      <c r="E1458" s="291"/>
      <c r="F1458" s="291"/>
      <c r="G1458" s="291"/>
      <c r="H1458" s="291"/>
    </row>
    <row r="1459" ht="15.95" customHeight="1" spans="2:8">
      <c r="B1459" s="291"/>
      <c r="C1459" s="291"/>
      <c r="D1459" s="291"/>
      <c r="E1459" s="291"/>
      <c r="F1459" s="291"/>
      <c r="G1459" s="291"/>
      <c r="H1459" s="291"/>
    </row>
    <row r="1460" ht="15.95" customHeight="1" spans="2:8">
      <c r="B1460" s="291"/>
      <c r="C1460" s="291"/>
      <c r="D1460" s="291"/>
      <c r="E1460" s="291"/>
      <c r="F1460" s="291"/>
      <c r="G1460" s="291"/>
      <c r="H1460" s="291"/>
    </row>
    <row r="1461" ht="15.95" customHeight="1" spans="2:8">
      <c r="B1461" s="291"/>
      <c r="C1461" s="291"/>
      <c r="D1461" s="291"/>
      <c r="E1461" s="291"/>
      <c r="F1461" s="291"/>
      <c r="G1461" s="291"/>
      <c r="H1461" s="291"/>
    </row>
    <row r="1462" ht="15.95" customHeight="1" spans="2:8">
      <c r="B1462" s="291"/>
      <c r="C1462" s="291"/>
      <c r="D1462" s="291"/>
      <c r="E1462" s="291"/>
      <c r="F1462" s="291"/>
      <c r="G1462" s="291"/>
      <c r="H1462" s="291"/>
    </row>
    <row r="1463" ht="15.95" customHeight="1" spans="2:8">
      <c r="B1463" s="291"/>
      <c r="C1463" s="291"/>
      <c r="D1463" s="291"/>
      <c r="E1463" s="291"/>
      <c r="F1463" s="291"/>
      <c r="G1463" s="291"/>
      <c r="H1463" s="291"/>
    </row>
    <row r="1464" ht="15.95" customHeight="1" spans="2:8">
      <c r="B1464" s="291"/>
      <c r="C1464" s="291"/>
      <c r="D1464" s="291"/>
      <c r="E1464" s="291"/>
      <c r="F1464" s="291"/>
      <c r="G1464" s="291"/>
      <c r="H1464" s="291"/>
    </row>
    <row r="1465" ht="15.95" customHeight="1" spans="2:8">
      <c r="B1465" s="291"/>
      <c r="C1465" s="291"/>
      <c r="D1465" s="291"/>
      <c r="E1465" s="291"/>
      <c r="F1465" s="291"/>
      <c r="G1465" s="291"/>
      <c r="H1465" s="291"/>
    </row>
    <row r="1466" ht="15.95" customHeight="1" spans="2:8">
      <c r="B1466" s="291"/>
      <c r="C1466" s="291"/>
      <c r="D1466" s="291"/>
      <c r="E1466" s="291"/>
      <c r="F1466" s="291"/>
      <c r="G1466" s="291"/>
      <c r="H1466" s="291"/>
    </row>
    <row r="1467" ht="15.95" customHeight="1" spans="2:8">
      <c r="B1467" s="291"/>
      <c r="C1467" s="291"/>
      <c r="D1467" s="291"/>
      <c r="E1467" s="291"/>
      <c r="F1467" s="291"/>
      <c r="G1467" s="291"/>
      <c r="H1467" s="291"/>
    </row>
    <row r="1468" ht="15.95" customHeight="1" spans="2:8">
      <c r="B1468" s="291"/>
      <c r="C1468" s="291"/>
      <c r="D1468" s="291"/>
      <c r="E1468" s="291"/>
      <c r="F1468" s="291"/>
      <c r="G1468" s="291"/>
      <c r="H1468" s="291"/>
    </row>
    <row r="1469" ht="15.95" customHeight="1" spans="2:8">
      <c r="B1469" s="291"/>
      <c r="C1469" s="291"/>
      <c r="D1469" s="291"/>
      <c r="E1469" s="291"/>
      <c r="F1469" s="291"/>
      <c r="G1469" s="291"/>
      <c r="H1469" s="291"/>
    </row>
    <row r="1470" ht="15.95" customHeight="1" spans="2:8">
      <c r="B1470" s="291"/>
      <c r="C1470" s="291"/>
      <c r="D1470" s="291"/>
      <c r="E1470" s="291"/>
      <c r="F1470" s="291"/>
      <c r="G1470" s="291"/>
      <c r="H1470" s="291"/>
    </row>
    <row r="1471" ht="15.95" customHeight="1" spans="2:8">
      <c r="B1471" s="291"/>
      <c r="C1471" s="291"/>
      <c r="D1471" s="291"/>
      <c r="E1471" s="291"/>
      <c r="F1471" s="291"/>
      <c r="G1471" s="291"/>
      <c r="H1471" s="291"/>
    </row>
    <row r="1472" ht="15.95" customHeight="1" spans="2:8">
      <c r="B1472" s="291"/>
      <c r="C1472" s="291"/>
      <c r="D1472" s="291"/>
      <c r="E1472" s="291"/>
      <c r="F1472" s="291"/>
      <c r="G1472" s="291"/>
      <c r="H1472" s="291"/>
    </row>
    <row r="1473" ht="15.95" customHeight="1" spans="2:8">
      <c r="B1473" s="291"/>
      <c r="C1473" s="291"/>
      <c r="D1473" s="291"/>
      <c r="E1473" s="291"/>
      <c r="F1473" s="291"/>
      <c r="G1473" s="291"/>
      <c r="H1473" s="291"/>
    </row>
    <row r="1474" ht="15.95" customHeight="1"/>
    <row r="1475" ht="15.95" customHeight="1"/>
    <row r="1476" ht="15.95" customHeight="1"/>
    <row r="1477" ht="15.95" customHeight="1"/>
    <row r="1478" ht="15.95" customHeight="1"/>
    <row r="1479" ht="15.95" customHeight="1"/>
    <row r="1480" ht="15.95" customHeight="1"/>
    <row r="1481" ht="15.95" customHeight="1"/>
    <row r="1482" ht="15.95" customHeight="1"/>
    <row r="1483" ht="15.95" customHeight="1"/>
    <row r="1484" ht="15.95" customHeight="1"/>
    <row r="1485" ht="15.95" customHeight="1"/>
    <row r="1486" ht="15.95" customHeight="1"/>
    <row r="1487" ht="15.95" customHeight="1"/>
    <row r="1488" ht="15.95" customHeight="1"/>
    <row r="1489" ht="15.95" customHeight="1"/>
    <row r="1490" ht="15.95" customHeight="1"/>
    <row r="1491" ht="15.95" customHeight="1"/>
    <row r="1492" ht="15.95" customHeight="1"/>
    <row r="1493" ht="15.95" customHeight="1"/>
    <row r="1494" ht="15.95" customHeight="1"/>
    <row r="1495" ht="15.95" customHeight="1"/>
    <row r="1496" ht="15.95" customHeight="1"/>
    <row r="1497" ht="15.95" customHeight="1"/>
    <row r="1498" ht="15.95" customHeight="1"/>
    <row r="1499" ht="15.95" customHeight="1"/>
    <row r="1500" ht="15.95" customHeight="1"/>
    <row r="1501" ht="15.95" customHeight="1"/>
    <row r="1502" ht="15.95" customHeight="1"/>
    <row r="1503" ht="15.95" customHeight="1"/>
    <row r="1504" ht="15.95" customHeight="1"/>
    <row r="1505" ht="15.95" customHeight="1"/>
    <row r="1506" ht="15.95" customHeight="1"/>
    <row r="1507" ht="15.95" customHeight="1" spans="1:8">
      <c r="A1507" s="178"/>
      <c r="B1507" s="178"/>
      <c r="C1507" s="180"/>
      <c r="D1507" s="180"/>
      <c r="E1507" s="180"/>
      <c r="F1507" s="178"/>
      <c r="G1507" s="178" t="s">
        <v>369</v>
      </c>
      <c r="H1507" s="181">
        <f ca="1">TODAY()</f>
        <v>46050</v>
      </c>
    </row>
    <row r="1508" ht="15.95" customHeight="1" spans="1:8">
      <c r="A1508" s="178"/>
      <c r="B1508" s="178"/>
      <c r="C1508" s="180"/>
      <c r="D1508" s="180"/>
      <c r="E1508" s="180"/>
      <c r="F1508" s="178"/>
      <c r="G1508" s="178"/>
      <c r="H1508" s="178"/>
    </row>
    <row r="1509" ht="15.95" customHeight="1" spans="1:8">
      <c r="A1509" s="178"/>
      <c r="B1509" s="178"/>
      <c r="C1509" s="180"/>
      <c r="D1509" s="180"/>
      <c r="E1509" s="180"/>
      <c r="F1509" s="178"/>
      <c r="G1509" s="178"/>
      <c r="H1509" s="178"/>
    </row>
    <row r="1510" ht="15.95" customHeight="1" spans="1:8">
      <c r="A1510" s="178"/>
      <c r="B1510" s="178"/>
      <c r="C1510" s="180"/>
      <c r="D1510" s="180"/>
      <c r="E1510" s="180"/>
      <c r="F1510" s="178"/>
      <c r="G1510" s="178"/>
      <c r="H1510" s="178"/>
    </row>
    <row r="1511" ht="15.95" customHeight="1" spans="1:8">
      <c r="A1511" s="182" t="str">
        <f>$G$4</f>
        <v>PREFEITURA DO MUNICÍPIO DE OSVALDO CRUZ/SP</v>
      </c>
      <c r="B1511" s="182"/>
      <c r="C1511" s="180"/>
      <c r="D1511" s="180"/>
      <c r="E1511" s="180"/>
      <c r="F1511" s="178"/>
      <c r="G1511" s="178"/>
      <c r="H1511" s="178"/>
    </row>
    <row r="1512" ht="15.95" customHeight="1" spans="1:8">
      <c r="A1512" s="182" t="str">
        <f>$G$6</f>
        <v>PREGÃO PRESENCIAL Nº 01/2026</v>
      </c>
      <c r="B1512" s="182"/>
      <c r="C1512" s="180"/>
      <c r="D1512" s="180"/>
      <c r="E1512" s="180"/>
      <c r="F1512" s="178"/>
      <c r="G1512" s="178"/>
      <c r="H1512" s="178"/>
    </row>
    <row r="1513" ht="15.95" customHeight="1" spans="1:8">
      <c r="A1513" s="182" t="s">
        <v>370</v>
      </c>
      <c r="B1513" s="184" t="str">
        <f>$B$6</f>
        <v>Nº 01/2026</v>
      </c>
      <c r="C1513" s="180"/>
      <c r="D1513" s="180"/>
      <c r="E1513" s="180"/>
      <c r="F1513" s="178"/>
      <c r="G1513" s="178"/>
      <c r="H1513" s="178"/>
    </row>
    <row r="1514" ht="15.95" customHeight="1" spans="1:8">
      <c r="A1514" s="182" t="s">
        <v>371</v>
      </c>
      <c r="B1514" s="185">
        <f>$B$7</f>
        <v>46056</v>
      </c>
      <c r="C1514" s="180"/>
      <c r="D1514" s="180"/>
      <c r="E1514" s="180"/>
      <c r="F1514" s="178"/>
      <c r="G1514" s="178"/>
      <c r="H1514" s="178"/>
    </row>
    <row r="1515" ht="15.95" customHeight="1" spans="1:8">
      <c r="A1515" s="182" t="s">
        <v>372</v>
      </c>
      <c r="B1515" s="186">
        <f>$B$8</f>
        <v>0.375</v>
      </c>
      <c r="C1515" s="180"/>
      <c r="D1515" s="180"/>
      <c r="E1515" s="180"/>
      <c r="F1515" s="178"/>
      <c r="G1515" s="178"/>
      <c r="H1515" s="178"/>
    </row>
    <row r="1516" ht="15.95" customHeight="1" spans="1:8">
      <c r="A1516" s="182" t="s">
        <v>373</v>
      </c>
      <c r="B1516" s="182"/>
      <c r="C1516" s="180"/>
      <c r="D1516" s="180"/>
      <c r="E1516" s="180"/>
      <c r="F1516" s="178"/>
      <c r="G1516" s="178"/>
      <c r="H1516" s="178"/>
    </row>
    <row r="1517" ht="15.95" customHeight="1"/>
    <row r="1518" ht="15.95" customHeight="1"/>
    <row r="1519" ht="15.95" customHeight="1"/>
    <row r="1520" ht="15.95" customHeight="1"/>
    <row r="1521" ht="15.95" customHeight="1" spans="2:8">
      <c r="B1521" s="294"/>
      <c r="C1521" s="294"/>
      <c r="D1521" s="294"/>
      <c r="E1521" s="294"/>
      <c r="F1521" s="294"/>
      <c r="G1521" s="294"/>
      <c r="H1521" s="294"/>
    </row>
    <row r="1522" ht="15.95" customHeight="1" spans="2:8">
      <c r="B1522" s="294"/>
      <c r="C1522" s="294"/>
      <c r="D1522" s="294"/>
      <c r="E1522" s="294"/>
      <c r="F1522" s="294"/>
      <c r="G1522" s="294"/>
      <c r="H1522" s="294"/>
    </row>
    <row r="1523" ht="15.95" customHeight="1" spans="2:8">
      <c r="B1523" s="291" t="str">
        <f>IF(J19="X","CREDENCIAMENTO DO LABORATORIO",IF(K19="X","CREDENCIAMENTO DO LABORATORIO",IF(L19="X","CREDENCIAMENTO DO LABORATORIO","NÃO IMPRIMIR")))</f>
        <v>NÃO IMPRIMIR</v>
      </c>
      <c r="C1523" s="291"/>
      <c r="D1523" s="291"/>
      <c r="E1523" s="291"/>
      <c r="F1523" s="291"/>
      <c r="G1523" s="291"/>
      <c r="H1523" s="291"/>
    </row>
    <row r="1524" ht="15.95" customHeight="1" spans="2:8">
      <c r="B1524" s="291"/>
      <c r="C1524" s="291"/>
      <c r="D1524" s="291"/>
      <c r="E1524" s="291"/>
      <c r="F1524" s="291"/>
      <c r="G1524" s="291"/>
      <c r="H1524" s="291"/>
    </row>
    <row r="1525" ht="15.95" customHeight="1" spans="2:8">
      <c r="B1525" s="291"/>
      <c r="C1525" s="291"/>
      <c r="D1525" s="291"/>
      <c r="E1525" s="291"/>
      <c r="F1525" s="291"/>
      <c r="G1525" s="291"/>
      <c r="H1525" s="291"/>
    </row>
    <row r="1526" ht="15.95" customHeight="1" spans="2:8">
      <c r="B1526" s="291"/>
      <c r="C1526" s="291"/>
      <c r="D1526" s="291"/>
      <c r="E1526" s="291"/>
      <c r="F1526" s="291"/>
      <c r="G1526" s="291"/>
      <c r="H1526" s="291"/>
    </row>
    <row r="1527" ht="15.95" customHeight="1" spans="2:8">
      <c r="B1527" s="291"/>
      <c r="C1527" s="291"/>
      <c r="D1527" s="291"/>
      <c r="E1527" s="291"/>
      <c r="F1527" s="291"/>
      <c r="G1527" s="291"/>
      <c r="H1527" s="291"/>
    </row>
    <row r="1528" ht="15.95" customHeight="1" spans="2:8">
      <c r="B1528" s="291"/>
      <c r="C1528" s="291"/>
      <c r="D1528" s="291"/>
      <c r="E1528" s="291"/>
      <c r="F1528" s="291"/>
      <c r="G1528" s="291"/>
      <c r="H1528" s="291"/>
    </row>
    <row r="1529" ht="15.95" customHeight="1" spans="2:8">
      <c r="B1529" s="291"/>
      <c r="C1529" s="291"/>
      <c r="D1529" s="291"/>
      <c r="E1529" s="291"/>
      <c r="F1529" s="291"/>
      <c r="G1529" s="291"/>
      <c r="H1529" s="291"/>
    </row>
    <row r="1530" ht="15.95" customHeight="1" spans="2:8">
      <c r="B1530" s="291"/>
      <c r="C1530" s="291"/>
      <c r="D1530" s="291"/>
      <c r="E1530" s="291"/>
      <c r="F1530" s="291"/>
      <c r="G1530" s="291"/>
      <c r="H1530" s="291"/>
    </row>
    <row r="1531" ht="15.95" customHeight="1" spans="2:8">
      <c r="B1531" s="291"/>
      <c r="C1531" s="291"/>
      <c r="D1531" s="291"/>
      <c r="E1531" s="291"/>
      <c r="F1531" s="291"/>
      <c r="G1531" s="291"/>
      <c r="H1531" s="291"/>
    </row>
    <row r="1532" ht="15.95" customHeight="1" spans="2:8">
      <c r="B1532" s="291"/>
      <c r="C1532" s="291"/>
      <c r="D1532" s="291"/>
      <c r="E1532" s="291"/>
      <c r="F1532" s="291"/>
      <c r="G1532" s="291"/>
      <c r="H1532" s="291"/>
    </row>
    <row r="1533" ht="15.95" customHeight="1" spans="2:8">
      <c r="B1533" s="291"/>
      <c r="C1533" s="291"/>
      <c r="D1533" s="291"/>
      <c r="E1533" s="291"/>
      <c r="F1533" s="291"/>
      <c r="G1533" s="291"/>
      <c r="H1533" s="291"/>
    </row>
    <row r="1534" ht="15.95" customHeight="1" spans="2:8">
      <c r="B1534" s="291"/>
      <c r="C1534" s="291"/>
      <c r="D1534" s="291"/>
      <c r="E1534" s="291"/>
      <c r="F1534" s="291"/>
      <c r="G1534" s="291"/>
      <c r="H1534" s="291"/>
    </row>
    <row r="1535" ht="15.95" customHeight="1" spans="2:8">
      <c r="B1535" s="291"/>
      <c r="C1535" s="291"/>
      <c r="D1535" s="291"/>
      <c r="E1535" s="291"/>
      <c r="F1535" s="291"/>
      <c r="G1535" s="291"/>
      <c r="H1535" s="291"/>
    </row>
    <row r="1536" ht="15.95" customHeight="1" spans="2:8">
      <c r="B1536" s="291"/>
      <c r="C1536" s="291"/>
      <c r="D1536" s="291"/>
      <c r="E1536" s="291"/>
      <c r="F1536" s="291"/>
      <c r="G1536" s="291"/>
      <c r="H1536" s="291"/>
    </row>
    <row r="1537" ht="15.95" customHeight="1" spans="2:8">
      <c r="B1537" s="291"/>
      <c r="C1537" s="291"/>
      <c r="D1537" s="291"/>
      <c r="E1537" s="291"/>
      <c r="F1537" s="291"/>
      <c r="G1537" s="291"/>
      <c r="H1537" s="291"/>
    </row>
    <row r="1538" ht="15.95" customHeight="1" spans="2:8">
      <c r="B1538" s="291"/>
      <c r="C1538" s="291"/>
      <c r="D1538" s="291"/>
      <c r="E1538" s="291"/>
      <c r="F1538" s="291"/>
      <c r="G1538" s="291"/>
      <c r="H1538" s="291"/>
    </row>
    <row r="1539" ht="15.95" customHeight="1" spans="2:8">
      <c r="B1539" s="291"/>
      <c r="C1539" s="291"/>
      <c r="D1539" s="291"/>
      <c r="E1539" s="291"/>
      <c r="F1539" s="291"/>
      <c r="G1539" s="291"/>
      <c r="H1539" s="291"/>
    </row>
    <row r="1540" ht="15.95" customHeight="1" spans="2:8">
      <c r="B1540" s="291"/>
      <c r="C1540" s="291"/>
      <c r="D1540" s="291"/>
      <c r="E1540" s="291"/>
      <c r="F1540" s="291"/>
      <c r="G1540" s="291"/>
      <c r="H1540" s="291"/>
    </row>
    <row r="1541" ht="15.95" customHeight="1" spans="2:8">
      <c r="B1541" s="291"/>
      <c r="C1541" s="291"/>
      <c r="D1541" s="291"/>
      <c r="E1541" s="291"/>
      <c r="F1541" s="291"/>
      <c r="G1541" s="291"/>
      <c r="H1541" s="291"/>
    </row>
    <row r="1542" ht="15.95" customHeight="1" spans="2:8">
      <c r="B1542" s="291"/>
      <c r="C1542" s="291"/>
      <c r="D1542" s="291"/>
      <c r="E1542" s="291"/>
      <c r="F1542" s="291"/>
      <c r="G1542" s="291"/>
      <c r="H1542" s="291"/>
    </row>
    <row r="1543" ht="15.95" customHeight="1" spans="2:8">
      <c r="B1543" s="291"/>
      <c r="C1543" s="291"/>
      <c r="D1543" s="291"/>
      <c r="E1543" s="291"/>
      <c r="F1543" s="291"/>
      <c r="G1543" s="291"/>
      <c r="H1543" s="291"/>
    </row>
    <row r="1544" ht="15.95" customHeight="1" spans="2:8">
      <c r="B1544" s="291"/>
      <c r="C1544" s="291"/>
      <c r="D1544" s="291"/>
      <c r="E1544" s="291"/>
      <c r="F1544" s="291"/>
      <c r="G1544" s="291"/>
      <c r="H1544" s="291"/>
    </row>
    <row r="1545" ht="15.95" customHeight="1" spans="2:8">
      <c r="B1545" s="291"/>
      <c r="C1545" s="291"/>
      <c r="D1545" s="291"/>
      <c r="E1545" s="291"/>
      <c r="F1545" s="291"/>
      <c r="G1545" s="291"/>
      <c r="H1545" s="291"/>
    </row>
    <row r="1546" ht="15.95" customHeight="1" spans="2:8">
      <c r="B1546" s="291"/>
      <c r="C1546" s="291"/>
      <c r="D1546" s="291"/>
      <c r="E1546" s="291"/>
      <c r="F1546" s="291"/>
      <c r="G1546" s="291"/>
      <c r="H1546" s="291"/>
    </row>
    <row r="1547" ht="15.95" customHeight="1"/>
    <row r="1548" ht="15.95" customHeight="1"/>
    <row r="1549" ht="15.95" customHeight="1"/>
    <row r="1550" ht="15.95" customHeight="1"/>
    <row r="1551" ht="15.95" customHeight="1"/>
    <row r="1552" ht="15.95" customHeight="1"/>
    <row r="1553" ht="15.95" customHeight="1"/>
    <row r="1554" ht="15.95" customHeight="1"/>
    <row r="1555" ht="15.95" customHeight="1"/>
    <row r="1556" ht="15.95" customHeight="1"/>
    <row r="1557" ht="15.95" customHeight="1"/>
    <row r="1558" ht="15.95" customHeight="1"/>
    <row r="1559" ht="15.95" customHeight="1"/>
    <row r="1560" ht="15.95" customHeight="1" spans="1:8">
      <c r="A1560" s="178"/>
      <c r="B1560" s="178"/>
      <c r="C1560" s="180"/>
      <c r="D1560" s="180"/>
      <c r="E1560" s="180"/>
      <c r="F1560" s="178"/>
      <c r="G1560" s="178" t="s">
        <v>369</v>
      </c>
      <c r="H1560" s="181">
        <f ca="1">TODAY()</f>
        <v>46050</v>
      </c>
    </row>
    <row r="1561" ht="15.95" customHeight="1" spans="1:8">
      <c r="A1561" s="178"/>
      <c r="B1561" s="178"/>
      <c r="C1561" s="180"/>
      <c r="D1561" s="180"/>
      <c r="E1561" s="180"/>
      <c r="F1561" s="178"/>
      <c r="G1561" s="178"/>
      <c r="H1561" s="178"/>
    </row>
    <row r="1562" ht="15.95" customHeight="1" spans="1:8">
      <c r="A1562" s="178"/>
      <c r="B1562" s="178"/>
      <c r="C1562" s="180"/>
      <c r="D1562" s="180"/>
      <c r="E1562" s="180"/>
      <c r="F1562" s="178"/>
      <c r="G1562" s="178"/>
      <c r="H1562" s="178"/>
    </row>
    <row r="1563" ht="15.95" customHeight="1" spans="1:8">
      <c r="A1563" s="178"/>
      <c r="B1563" s="178"/>
      <c r="C1563" s="180"/>
      <c r="D1563" s="180"/>
      <c r="E1563" s="180"/>
      <c r="F1563" s="178"/>
      <c r="G1563" s="178"/>
      <c r="H1563" s="178"/>
    </row>
    <row r="1564" ht="15.95" customHeight="1" spans="1:8">
      <c r="A1564" s="182" t="str">
        <f>$G$4</f>
        <v>PREFEITURA DO MUNICÍPIO DE OSVALDO CRUZ/SP</v>
      </c>
      <c r="B1564" s="182"/>
      <c r="C1564" s="180"/>
      <c r="D1564" s="180"/>
      <c r="E1564" s="180"/>
      <c r="F1564" s="178"/>
      <c r="G1564" s="178"/>
      <c r="H1564" s="178"/>
    </row>
    <row r="1565" ht="15.95" customHeight="1" spans="1:8">
      <c r="A1565" s="182" t="str">
        <f>$G$6</f>
        <v>PREGÃO PRESENCIAL Nº 01/2026</v>
      </c>
      <c r="B1565" s="182"/>
      <c r="C1565" s="180"/>
      <c r="D1565" s="180"/>
      <c r="E1565" s="180"/>
      <c r="F1565" s="178"/>
      <c r="G1565" s="178"/>
      <c r="H1565" s="178"/>
    </row>
    <row r="1566" ht="15.95" customHeight="1" spans="1:8">
      <c r="A1566" s="182" t="s">
        <v>370</v>
      </c>
      <c r="B1566" s="184" t="str">
        <f>$B$6</f>
        <v>Nº 01/2026</v>
      </c>
      <c r="C1566" s="180"/>
      <c r="D1566" s="180"/>
      <c r="E1566" s="180"/>
      <c r="F1566" s="178"/>
      <c r="G1566" s="178"/>
      <c r="H1566" s="178"/>
    </row>
    <row r="1567" ht="15.95" customHeight="1" spans="1:8">
      <c r="A1567" s="182" t="s">
        <v>371</v>
      </c>
      <c r="B1567" s="185">
        <f>$B$7</f>
        <v>46056</v>
      </c>
      <c r="C1567" s="180"/>
      <c r="D1567" s="180"/>
      <c r="E1567" s="180"/>
      <c r="F1567" s="178"/>
      <c r="G1567" s="178"/>
      <c r="H1567" s="178"/>
    </row>
    <row r="1568" ht="15.95" customHeight="1" spans="1:8">
      <c r="A1568" s="182" t="s">
        <v>372</v>
      </c>
      <c r="B1568" s="186">
        <f>$B$8</f>
        <v>0.375</v>
      </c>
      <c r="C1568" s="180"/>
      <c r="D1568" s="180"/>
      <c r="E1568" s="180"/>
      <c r="F1568" s="178"/>
      <c r="G1568" s="178"/>
      <c r="H1568" s="178"/>
    </row>
    <row r="1569" ht="15.95" customHeight="1" spans="1:8">
      <c r="A1569" s="182" t="s">
        <v>373</v>
      </c>
      <c r="B1569" s="182"/>
      <c r="C1569" s="180"/>
      <c r="D1569" s="180"/>
      <c r="E1569" s="180"/>
      <c r="F1569" s="178"/>
      <c r="G1569" s="178"/>
      <c r="H1569" s="178"/>
    </row>
    <row r="1570" ht="15.95" customHeight="1"/>
    <row r="1571" ht="15.95" customHeight="1"/>
    <row r="1572" ht="15.95" customHeight="1" spans="2:9">
      <c r="B1572" s="294"/>
      <c r="C1572" s="294"/>
      <c r="D1572" s="294"/>
      <c r="E1572" s="294"/>
      <c r="F1572" s="294"/>
      <c r="G1572" s="294"/>
      <c r="H1572" s="294"/>
      <c r="I1572" s="294"/>
    </row>
    <row r="1573" ht="15.95" customHeight="1" spans="2:9">
      <c r="B1573" s="294"/>
      <c r="C1573" s="294"/>
      <c r="D1573" s="294"/>
      <c r="E1573" s="294"/>
      <c r="F1573" s="294"/>
      <c r="G1573" s="294"/>
      <c r="H1573" s="294"/>
      <c r="I1573" s="294"/>
    </row>
    <row r="1574" ht="15.95" customHeight="1" spans="2:9">
      <c r="B1574" s="291" t="str">
        <f>IF(J20="X","CO-RESPONSABILIDADE",IF(K20="X","CO-RESPONSABILIDADE",IF(L20="X","CO-RESPONSABILIDADE","NÃO IMPRIMIR")))</f>
        <v>NÃO IMPRIMIR</v>
      </c>
      <c r="C1574" s="291"/>
      <c r="D1574" s="291"/>
      <c r="E1574" s="291"/>
      <c r="F1574" s="291"/>
      <c r="G1574" s="291"/>
      <c r="H1574" s="291"/>
      <c r="I1574" s="291"/>
    </row>
    <row r="1575" ht="15.95" customHeight="1" spans="2:9">
      <c r="B1575" s="291"/>
      <c r="C1575" s="291"/>
      <c r="D1575" s="291"/>
      <c r="E1575" s="291"/>
      <c r="F1575" s="291"/>
      <c r="G1575" s="291"/>
      <c r="H1575" s="291"/>
      <c r="I1575" s="291"/>
    </row>
    <row r="1576" ht="15.95" customHeight="1" spans="2:9">
      <c r="B1576" s="291"/>
      <c r="C1576" s="291"/>
      <c r="D1576" s="291"/>
      <c r="E1576" s="291"/>
      <c r="F1576" s="291"/>
      <c r="G1576" s="291"/>
      <c r="H1576" s="291"/>
      <c r="I1576" s="291"/>
    </row>
    <row r="1577" ht="15.95" customHeight="1" spans="2:9">
      <c r="B1577" s="291"/>
      <c r="C1577" s="291"/>
      <c r="D1577" s="291"/>
      <c r="E1577" s="291"/>
      <c r="F1577" s="291"/>
      <c r="G1577" s="291"/>
      <c r="H1577" s="291"/>
      <c r="I1577" s="291"/>
    </row>
    <row r="1578" ht="15.95" customHeight="1" spans="2:9">
      <c r="B1578" s="291"/>
      <c r="C1578" s="291"/>
      <c r="D1578" s="291"/>
      <c r="E1578" s="291"/>
      <c r="F1578" s="291"/>
      <c r="G1578" s="291"/>
      <c r="H1578" s="291"/>
      <c r="I1578" s="291"/>
    </row>
    <row r="1579" ht="15.95" customHeight="1" spans="2:9">
      <c r="B1579" s="291"/>
      <c r="C1579" s="291"/>
      <c r="D1579" s="291"/>
      <c r="E1579" s="291"/>
      <c r="F1579" s="291"/>
      <c r="G1579" s="291"/>
      <c r="H1579" s="291"/>
      <c r="I1579" s="291"/>
    </row>
    <row r="1580" ht="15.95" customHeight="1" spans="2:9">
      <c r="B1580" s="291"/>
      <c r="C1580" s="291"/>
      <c r="D1580" s="291"/>
      <c r="E1580" s="291"/>
      <c r="F1580" s="291"/>
      <c r="G1580" s="291"/>
      <c r="H1580" s="291"/>
      <c r="I1580" s="291"/>
    </row>
    <row r="1581" ht="15.95" customHeight="1" spans="2:9">
      <c r="B1581" s="291"/>
      <c r="C1581" s="291"/>
      <c r="D1581" s="291"/>
      <c r="E1581" s="291"/>
      <c r="F1581" s="291"/>
      <c r="G1581" s="291"/>
      <c r="H1581" s="291"/>
      <c r="I1581" s="291"/>
    </row>
    <row r="1582" ht="15.95" customHeight="1" spans="2:9">
      <c r="B1582" s="291"/>
      <c r="C1582" s="291"/>
      <c r="D1582" s="291"/>
      <c r="E1582" s="291"/>
      <c r="F1582" s="291"/>
      <c r="G1582" s="291"/>
      <c r="H1582" s="291"/>
      <c r="I1582" s="291"/>
    </row>
    <row r="1583" ht="15.95" customHeight="1" spans="2:9">
      <c r="B1583" s="291"/>
      <c r="C1583" s="291"/>
      <c r="D1583" s="291"/>
      <c r="E1583" s="291"/>
      <c r="F1583" s="291"/>
      <c r="G1583" s="291"/>
      <c r="H1583" s="291"/>
      <c r="I1583" s="291"/>
    </row>
    <row r="1584" ht="15.95" customHeight="1" spans="2:9">
      <c r="B1584" s="291"/>
      <c r="C1584" s="291"/>
      <c r="D1584" s="291"/>
      <c r="E1584" s="291"/>
      <c r="F1584" s="291"/>
      <c r="G1584" s="291"/>
      <c r="H1584" s="291"/>
      <c r="I1584" s="291"/>
    </row>
    <row r="1585" ht="15.95" customHeight="1" spans="2:9">
      <c r="B1585" s="291"/>
      <c r="C1585" s="291"/>
      <c r="D1585" s="291"/>
      <c r="E1585" s="291"/>
      <c r="F1585" s="291"/>
      <c r="G1585" s="291"/>
      <c r="H1585" s="291"/>
      <c r="I1585" s="291"/>
    </row>
    <row r="1586" ht="15.95" customHeight="1" spans="2:9">
      <c r="B1586" s="291"/>
      <c r="C1586" s="291"/>
      <c r="D1586" s="291"/>
      <c r="E1586" s="291"/>
      <c r="F1586" s="291"/>
      <c r="G1586" s="291"/>
      <c r="H1586" s="291"/>
      <c r="I1586" s="291"/>
    </row>
    <row r="1587" ht="15.95" customHeight="1" spans="2:9">
      <c r="B1587" s="291"/>
      <c r="C1587" s="291"/>
      <c r="D1587" s="291"/>
      <c r="E1587" s="291"/>
      <c r="F1587" s="291"/>
      <c r="G1587" s="291"/>
      <c r="H1587" s="291"/>
      <c r="I1587" s="291"/>
    </row>
    <row r="1588" ht="15.95" customHeight="1" spans="2:9">
      <c r="B1588" s="291"/>
      <c r="C1588" s="291"/>
      <c r="D1588" s="291"/>
      <c r="E1588" s="291"/>
      <c r="F1588" s="291"/>
      <c r="G1588" s="291"/>
      <c r="H1588" s="291"/>
      <c r="I1588" s="291"/>
    </row>
    <row r="1589" ht="15.95" customHeight="1" spans="2:9">
      <c r="B1589" s="291"/>
      <c r="C1589" s="291"/>
      <c r="D1589" s="291"/>
      <c r="E1589" s="291"/>
      <c r="F1589" s="291"/>
      <c r="G1589" s="291"/>
      <c r="H1589" s="291"/>
      <c r="I1589" s="291"/>
    </row>
    <row r="1590" ht="15.95" customHeight="1" spans="2:9">
      <c r="B1590" s="291"/>
      <c r="C1590" s="291"/>
      <c r="D1590" s="291"/>
      <c r="E1590" s="291"/>
      <c r="F1590" s="291"/>
      <c r="G1590" s="291"/>
      <c r="H1590" s="291"/>
      <c r="I1590" s="291"/>
    </row>
    <row r="1591" ht="15.95" customHeight="1" spans="2:9">
      <c r="B1591" s="291"/>
      <c r="C1591" s="291"/>
      <c r="D1591" s="291"/>
      <c r="E1591" s="291"/>
      <c r="F1591" s="291"/>
      <c r="G1591" s="291"/>
      <c r="H1591" s="291"/>
      <c r="I1591" s="291"/>
    </row>
    <row r="1592" ht="15.95" customHeight="1" spans="2:9">
      <c r="B1592" s="291"/>
      <c r="C1592" s="291"/>
      <c r="D1592" s="291"/>
      <c r="E1592" s="291"/>
      <c r="F1592" s="291"/>
      <c r="G1592" s="291"/>
      <c r="H1592" s="291"/>
      <c r="I1592" s="291"/>
    </row>
    <row r="1593" ht="15.95" customHeight="1" spans="2:9">
      <c r="B1593" s="291"/>
      <c r="C1593" s="291"/>
      <c r="D1593" s="291"/>
      <c r="E1593" s="291"/>
      <c r="F1593" s="291"/>
      <c r="G1593" s="291"/>
      <c r="H1593" s="291"/>
      <c r="I1593" s="291"/>
    </row>
    <row r="1594" ht="15.95" customHeight="1" spans="2:9">
      <c r="B1594" s="291"/>
      <c r="C1594" s="291"/>
      <c r="D1594" s="291"/>
      <c r="E1594" s="291"/>
      <c r="F1594" s="291"/>
      <c r="G1594" s="291"/>
      <c r="H1594" s="291"/>
      <c r="I1594" s="291"/>
    </row>
    <row r="1595" ht="15.95" customHeight="1" spans="2:9">
      <c r="B1595" s="291"/>
      <c r="C1595" s="291"/>
      <c r="D1595" s="291"/>
      <c r="E1595" s="291"/>
      <c r="F1595" s="291"/>
      <c r="G1595" s="291"/>
      <c r="H1595" s="291"/>
      <c r="I1595" s="291"/>
    </row>
    <row r="1596" ht="15.95" customHeight="1" spans="2:9">
      <c r="B1596" s="291"/>
      <c r="C1596" s="291"/>
      <c r="D1596" s="291"/>
      <c r="E1596" s="291"/>
      <c r="F1596" s="291"/>
      <c r="G1596" s="291"/>
      <c r="H1596" s="291"/>
      <c r="I1596" s="291"/>
    </row>
    <row r="1597" ht="15.95" customHeight="1" spans="2:9">
      <c r="B1597" s="291"/>
      <c r="C1597" s="291"/>
      <c r="D1597" s="291"/>
      <c r="E1597" s="291"/>
      <c r="F1597" s="291"/>
      <c r="G1597" s="291"/>
      <c r="H1597" s="291"/>
      <c r="I1597" s="291"/>
    </row>
    <row r="1598" ht="15.95" customHeight="1" spans="2:9">
      <c r="B1598" s="291"/>
      <c r="C1598" s="291"/>
      <c r="D1598" s="291"/>
      <c r="E1598" s="291"/>
      <c r="F1598" s="291"/>
      <c r="G1598" s="291"/>
      <c r="H1598" s="291"/>
      <c r="I1598" s="291"/>
    </row>
    <row r="1599" ht="15.95" customHeight="1" spans="2:9">
      <c r="B1599" s="291"/>
      <c r="C1599" s="291"/>
      <c r="D1599" s="291"/>
      <c r="E1599" s="291"/>
      <c r="F1599" s="291"/>
      <c r="G1599" s="291"/>
      <c r="H1599" s="291"/>
      <c r="I1599" s="291"/>
    </row>
    <row r="1600" ht="15.95" customHeight="1" spans="2:9">
      <c r="B1600" s="291"/>
      <c r="C1600" s="291"/>
      <c r="D1600" s="291"/>
      <c r="E1600" s="291"/>
      <c r="F1600" s="291"/>
      <c r="G1600" s="291"/>
      <c r="H1600" s="291"/>
      <c r="I1600" s="291"/>
    </row>
    <row r="1601" ht="15.95" customHeight="1" spans="2:9">
      <c r="B1601" s="291"/>
      <c r="C1601" s="291"/>
      <c r="D1601" s="291"/>
      <c r="E1601" s="291"/>
      <c r="F1601" s="291"/>
      <c r="G1601" s="291"/>
      <c r="H1601" s="291"/>
      <c r="I1601" s="291"/>
    </row>
    <row r="1602" ht="15.95" customHeight="1"/>
    <row r="1603" ht="15.95" customHeight="1"/>
    <row r="1604" ht="15.95" customHeight="1"/>
    <row r="1605" ht="15.95" customHeight="1"/>
    <row r="1606" ht="15.95" customHeight="1"/>
    <row r="1607" ht="15.95" customHeight="1"/>
    <row r="1608" ht="15.95" customHeight="1"/>
    <row r="1609" ht="15.95" customHeight="1"/>
    <row r="1610" ht="15.95" customHeight="1"/>
    <row r="1611" ht="15.95" customHeight="1"/>
    <row r="1612" ht="15.95" customHeight="1"/>
    <row r="1613" ht="15.95" customHeight="1"/>
    <row r="1614" ht="15.95" customHeight="1"/>
    <row r="1615" ht="15.95" customHeight="1"/>
    <row r="1616" ht="15.95" customHeight="1"/>
    <row r="1617" ht="15.95" customHeight="1"/>
    <row r="1618" ht="15.95" customHeight="1"/>
    <row r="1619" ht="15.95" customHeight="1"/>
    <row r="1620" ht="15.95" customHeight="1" spans="1:8">
      <c r="A1620" s="178"/>
      <c r="B1620" s="178"/>
      <c r="C1620" s="180"/>
      <c r="D1620" s="180"/>
      <c r="E1620" s="180"/>
      <c r="F1620" s="178"/>
      <c r="G1620" s="178" t="s">
        <v>369</v>
      </c>
      <c r="H1620" s="181">
        <f ca="1">TODAY()</f>
        <v>46050</v>
      </c>
    </row>
    <row r="1621" ht="15.95" customHeight="1" spans="1:8">
      <c r="A1621" s="178"/>
      <c r="B1621" s="178"/>
      <c r="C1621" s="180"/>
      <c r="D1621" s="180"/>
      <c r="E1621" s="180"/>
      <c r="F1621" s="178"/>
      <c r="G1621" s="178"/>
      <c r="H1621" s="178"/>
    </row>
    <row r="1622" ht="15.95" customHeight="1" spans="1:8">
      <c r="A1622" s="178"/>
      <c r="B1622" s="178"/>
      <c r="C1622" s="180"/>
      <c r="D1622" s="180"/>
      <c r="E1622" s="180"/>
      <c r="F1622" s="178"/>
      <c r="G1622" s="178"/>
      <c r="H1622" s="178"/>
    </row>
    <row r="1623" ht="15.95" customHeight="1" spans="1:8">
      <c r="A1623" s="178"/>
      <c r="B1623" s="178"/>
      <c r="C1623" s="180"/>
      <c r="D1623" s="180"/>
      <c r="E1623" s="180"/>
      <c r="F1623" s="178"/>
      <c r="G1623" s="178"/>
      <c r="H1623" s="178"/>
    </row>
    <row r="1624" ht="15.95" customHeight="1" spans="1:8">
      <c r="A1624" s="182" t="str">
        <f>$G$4</f>
        <v>PREFEITURA DO MUNICÍPIO DE OSVALDO CRUZ/SP</v>
      </c>
      <c r="B1624" s="182"/>
      <c r="C1624" s="180"/>
      <c r="D1624" s="180"/>
      <c r="E1624" s="180"/>
      <c r="F1624" s="178"/>
      <c r="G1624" s="178"/>
      <c r="H1624" s="178"/>
    </row>
    <row r="1625" ht="15.95" customHeight="1" spans="1:8">
      <c r="A1625" s="182" t="str">
        <f>$G$6</f>
        <v>PREGÃO PRESENCIAL Nº 01/2026</v>
      </c>
      <c r="B1625" s="182"/>
      <c r="C1625" s="180"/>
      <c r="D1625" s="180"/>
      <c r="E1625" s="180"/>
      <c r="F1625" s="178"/>
      <c r="G1625" s="178"/>
      <c r="H1625" s="178"/>
    </row>
    <row r="1626" ht="15.95" customHeight="1" spans="1:8">
      <c r="A1626" s="182" t="s">
        <v>370</v>
      </c>
      <c r="B1626" s="184" t="str">
        <f>$B$6</f>
        <v>Nº 01/2026</v>
      </c>
      <c r="C1626" s="180"/>
      <c r="D1626" s="180"/>
      <c r="E1626" s="180"/>
      <c r="F1626" s="178"/>
      <c r="G1626" s="178"/>
      <c r="H1626" s="178"/>
    </row>
    <row r="1627" ht="15.95" customHeight="1" spans="1:8">
      <c r="A1627" s="182" t="s">
        <v>371</v>
      </c>
      <c r="B1627" s="185">
        <f>$B$7</f>
        <v>46056</v>
      </c>
      <c r="C1627" s="180"/>
      <c r="D1627" s="180"/>
      <c r="E1627" s="180"/>
      <c r="F1627" s="178"/>
      <c r="G1627" s="178"/>
      <c r="H1627" s="178"/>
    </row>
    <row r="1628" ht="15.95" customHeight="1" spans="1:8">
      <c r="A1628" s="182" t="s">
        <v>372</v>
      </c>
      <c r="B1628" s="186">
        <f>$B$8</f>
        <v>0.375</v>
      </c>
      <c r="C1628" s="180"/>
      <c r="D1628" s="180"/>
      <c r="E1628" s="180"/>
      <c r="F1628" s="178"/>
      <c r="G1628" s="178"/>
      <c r="H1628" s="178"/>
    </row>
    <row r="1629" ht="15.95" customHeight="1" spans="1:8">
      <c r="A1629" s="182" t="s">
        <v>373</v>
      </c>
      <c r="B1629" s="182"/>
      <c r="C1629" s="180"/>
      <c r="D1629" s="180"/>
      <c r="E1629" s="180"/>
      <c r="F1629" s="178"/>
      <c r="G1629" s="178"/>
      <c r="H1629" s="178"/>
    </row>
    <row r="1630" ht="15.95" customHeight="1"/>
    <row r="1631" ht="15.95" customHeight="1"/>
    <row r="1632" ht="15.95" customHeight="1"/>
    <row r="1633" ht="15.95" customHeight="1"/>
    <row r="1634" ht="15.95" customHeight="1" spans="2:9">
      <c r="B1634" s="294"/>
      <c r="C1634" s="294"/>
      <c r="D1634" s="294"/>
      <c r="E1634" s="294"/>
      <c r="F1634" s="294"/>
      <c r="G1634" s="294"/>
      <c r="H1634" s="294"/>
      <c r="I1634" s="294"/>
    </row>
    <row r="1635" ht="15.95" customHeight="1" spans="2:9">
      <c r="B1635" s="294"/>
      <c r="C1635" s="294"/>
      <c r="D1635" s="294"/>
      <c r="E1635" s="294"/>
      <c r="F1635" s="294"/>
      <c r="G1635" s="294"/>
      <c r="H1635" s="294"/>
      <c r="I1635" s="294"/>
    </row>
    <row r="1636" ht="15.95" customHeight="1" spans="2:9">
      <c r="B1636" s="291" t="str">
        <f>IF(J23="X","REGISTRO MEDICAMENTO",IF(K23="X","REGISTRO MEDICAMENTO",IF(L23="X","REGISTRO MEDICAMENTO","NÃO IMPRIMIR")))</f>
        <v>REGISTRO MEDICAMENTO</v>
      </c>
      <c r="C1636" s="291"/>
      <c r="D1636" s="291"/>
      <c r="E1636" s="291"/>
      <c r="F1636" s="291"/>
      <c r="G1636" s="291"/>
      <c r="H1636" s="291"/>
      <c r="I1636" s="291"/>
    </row>
    <row r="1637" ht="15.95" customHeight="1" spans="2:9">
      <c r="B1637" s="291"/>
      <c r="C1637" s="291"/>
      <c r="D1637" s="291"/>
      <c r="E1637" s="291"/>
      <c r="F1637" s="291"/>
      <c r="G1637" s="291"/>
      <c r="H1637" s="291"/>
      <c r="I1637" s="291"/>
    </row>
    <row r="1638" ht="15.95" customHeight="1" spans="2:9">
      <c r="B1638" s="291"/>
      <c r="C1638" s="291"/>
      <c r="D1638" s="291"/>
      <c r="E1638" s="291"/>
      <c r="F1638" s="291"/>
      <c r="G1638" s="291"/>
      <c r="H1638" s="291"/>
      <c r="I1638" s="291"/>
    </row>
    <row r="1639" ht="15.95" customHeight="1" spans="2:9">
      <c r="B1639" s="291"/>
      <c r="C1639" s="291"/>
      <c r="D1639" s="291"/>
      <c r="E1639" s="291"/>
      <c r="F1639" s="291"/>
      <c r="G1639" s="291"/>
      <c r="H1639" s="291"/>
      <c r="I1639" s="291"/>
    </row>
    <row r="1640" ht="15.95" customHeight="1" spans="2:9">
      <c r="B1640" s="291"/>
      <c r="C1640" s="291"/>
      <c r="D1640" s="291"/>
      <c r="E1640" s="291"/>
      <c r="F1640" s="291"/>
      <c r="G1640" s="291"/>
      <c r="H1640" s="291"/>
      <c r="I1640" s="291"/>
    </row>
    <row r="1641" ht="15.95" customHeight="1" spans="2:9">
      <c r="B1641" s="291"/>
      <c r="C1641" s="291"/>
      <c r="D1641" s="291"/>
      <c r="E1641" s="291"/>
      <c r="F1641" s="291"/>
      <c r="G1641" s="291"/>
      <c r="H1641" s="291"/>
      <c r="I1641" s="291"/>
    </row>
    <row r="1642" ht="15.95" customHeight="1" spans="2:9">
      <c r="B1642" s="291"/>
      <c r="C1642" s="291"/>
      <c r="D1642" s="291"/>
      <c r="E1642" s="291"/>
      <c r="F1642" s="291"/>
      <c r="G1642" s="291"/>
      <c r="H1642" s="291"/>
      <c r="I1642" s="291"/>
    </row>
    <row r="1643" ht="15.95" customHeight="1" spans="2:9">
      <c r="B1643" s="291"/>
      <c r="C1643" s="291"/>
      <c r="D1643" s="291"/>
      <c r="E1643" s="291"/>
      <c r="F1643" s="291"/>
      <c r="G1643" s="291"/>
      <c r="H1643" s="291"/>
      <c r="I1643" s="291"/>
    </row>
    <row r="1644" ht="15.95" customHeight="1" spans="2:9">
      <c r="B1644" s="291"/>
      <c r="C1644" s="291"/>
      <c r="D1644" s="291"/>
      <c r="E1644" s="291"/>
      <c r="F1644" s="291"/>
      <c r="G1644" s="291"/>
      <c r="H1644" s="291"/>
      <c r="I1644" s="291"/>
    </row>
    <row r="1645" ht="15.95" customHeight="1" spans="2:9">
      <c r="B1645" s="291"/>
      <c r="C1645" s="291"/>
      <c r="D1645" s="291"/>
      <c r="E1645" s="291"/>
      <c r="F1645" s="291"/>
      <c r="G1645" s="291"/>
      <c r="H1645" s="291"/>
      <c r="I1645" s="291"/>
    </row>
    <row r="1646" ht="15.95" customHeight="1" spans="2:9">
      <c r="B1646" s="291"/>
      <c r="C1646" s="291"/>
      <c r="D1646" s="291"/>
      <c r="E1646" s="291"/>
      <c r="F1646" s="291"/>
      <c r="G1646" s="291"/>
      <c r="H1646" s="291"/>
      <c r="I1646" s="291"/>
    </row>
    <row r="1647" ht="15.95" customHeight="1" spans="2:9">
      <c r="B1647" s="291"/>
      <c r="C1647" s="291"/>
      <c r="D1647" s="291"/>
      <c r="E1647" s="291"/>
      <c r="F1647" s="291"/>
      <c r="G1647" s="291"/>
      <c r="H1647" s="291"/>
      <c r="I1647" s="291"/>
    </row>
    <row r="1648" ht="15.95" customHeight="1" spans="2:9">
      <c r="B1648" s="291"/>
      <c r="C1648" s="291"/>
      <c r="D1648" s="291"/>
      <c r="E1648" s="291"/>
      <c r="F1648" s="291"/>
      <c r="G1648" s="291"/>
      <c r="H1648" s="291"/>
      <c r="I1648" s="291"/>
    </row>
    <row r="1649" ht="15.95" customHeight="1" spans="2:9">
      <c r="B1649" s="291"/>
      <c r="C1649" s="291"/>
      <c r="D1649" s="291"/>
      <c r="E1649" s="291"/>
      <c r="F1649" s="291"/>
      <c r="G1649" s="291"/>
      <c r="H1649" s="291"/>
      <c r="I1649" s="291"/>
    </row>
    <row r="1650" ht="15.95" customHeight="1" spans="2:9">
      <c r="B1650" s="291"/>
      <c r="C1650" s="291"/>
      <c r="D1650" s="291"/>
      <c r="E1650" s="291"/>
      <c r="F1650" s="291"/>
      <c r="G1650" s="291"/>
      <c r="H1650" s="291"/>
      <c r="I1650" s="291"/>
    </row>
    <row r="1651" ht="15.95" customHeight="1" spans="2:9">
      <c r="B1651" s="291"/>
      <c r="C1651" s="291"/>
      <c r="D1651" s="291"/>
      <c r="E1651" s="291"/>
      <c r="F1651" s="291"/>
      <c r="G1651" s="291"/>
      <c r="H1651" s="291"/>
      <c r="I1651" s="291"/>
    </row>
    <row r="1652" ht="15.95" customHeight="1" spans="2:9">
      <c r="B1652" s="291"/>
      <c r="C1652" s="291"/>
      <c r="D1652" s="291"/>
      <c r="E1652" s="291"/>
      <c r="F1652" s="291"/>
      <c r="G1652" s="291"/>
      <c r="H1652" s="291"/>
      <c r="I1652" s="291"/>
    </row>
    <row r="1653" ht="15.95" customHeight="1" spans="2:9">
      <c r="B1653" s="291"/>
      <c r="C1653" s="291"/>
      <c r="D1653" s="291"/>
      <c r="E1653" s="291"/>
      <c r="F1653" s="291"/>
      <c r="G1653" s="291"/>
      <c r="H1653" s="291"/>
      <c r="I1653" s="291"/>
    </row>
    <row r="1654" ht="15.95" customHeight="1" spans="2:9">
      <c r="B1654" s="291"/>
      <c r="C1654" s="291"/>
      <c r="D1654" s="291"/>
      <c r="E1654" s="291"/>
      <c r="F1654" s="291"/>
      <c r="G1654" s="291"/>
      <c r="H1654" s="291"/>
      <c r="I1654" s="291"/>
    </row>
    <row r="1655" ht="15.95" customHeight="1" spans="2:9">
      <c r="B1655" s="291"/>
      <c r="C1655" s="291"/>
      <c r="D1655" s="291"/>
      <c r="E1655" s="291"/>
      <c r="F1655" s="291"/>
      <c r="G1655" s="291"/>
      <c r="H1655" s="291"/>
      <c r="I1655" s="291"/>
    </row>
    <row r="1656" ht="15.95" customHeight="1" spans="2:9">
      <c r="B1656" s="291"/>
      <c r="C1656" s="291"/>
      <c r="D1656" s="291"/>
      <c r="E1656" s="291"/>
      <c r="F1656" s="291"/>
      <c r="G1656" s="291"/>
      <c r="H1656" s="291"/>
      <c r="I1656" s="291"/>
    </row>
    <row r="1657" ht="15.95" customHeight="1" spans="2:9">
      <c r="B1657" s="291"/>
      <c r="C1657" s="291"/>
      <c r="D1657" s="291"/>
      <c r="E1657" s="291"/>
      <c r="F1657" s="291"/>
      <c r="G1657" s="291"/>
      <c r="H1657" s="291"/>
      <c r="I1657" s="291"/>
    </row>
    <row r="1658" ht="15.95" customHeight="1" spans="2:9">
      <c r="B1658" s="291"/>
      <c r="C1658" s="291"/>
      <c r="D1658" s="291"/>
      <c r="E1658" s="291"/>
      <c r="F1658" s="291"/>
      <c r="G1658" s="291"/>
      <c r="H1658" s="291"/>
      <c r="I1658" s="291"/>
    </row>
    <row r="1659" ht="15.95" customHeight="1" spans="2:9">
      <c r="B1659" s="291"/>
      <c r="C1659" s="291"/>
      <c r="D1659" s="291"/>
      <c r="E1659" s="291"/>
      <c r="F1659" s="291"/>
      <c r="G1659" s="291"/>
      <c r="H1659" s="291"/>
      <c r="I1659" s="291"/>
    </row>
    <row r="1660" ht="15.95" customHeight="1" spans="2:9">
      <c r="B1660" s="291"/>
      <c r="C1660" s="291"/>
      <c r="D1660" s="291"/>
      <c r="E1660" s="291"/>
      <c r="F1660" s="291"/>
      <c r="G1660" s="291"/>
      <c r="H1660" s="291"/>
      <c r="I1660" s="291"/>
    </row>
    <row r="1661" ht="15.95" customHeight="1" spans="2:9">
      <c r="B1661" s="291"/>
      <c r="C1661" s="291"/>
      <c r="D1661" s="291"/>
      <c r="E1661" s="291"/>
      <c r="F1661" s="291"/>
      <c r="G1661" s="291"/>
      <c r="H1661" s="291"/>
      <c r="I1661" s="291"/>
    </row>
    <row r="1662" ht="15.95" customHeight="1" spans="2:9">
      <c r="B1662" s="291"/>
      <c r="C1662" s="291"/>
      <c r="D1662" s="291"/>
      <c r="E1662" s="291"/>
      <c r="F1662" s="291"/>
      <c r="G1662" s="291"/>
      <c r="H1662" s="291"/>
      <c r="I1662" s="291"/>
    </row>
    <row r="1663" ht="15.95" customHeight="1" spans="2:9">
      <c r="B1663" s="291"/>
      <c r="C1663" s="291"/>
      <c r="D1663" s="291"/>
      <c r="E1663" s="291"/>
      <c r="F1663" s="291"/>
      <c r="G1663" s="291"/>
      <c r="H1663" s="291"/>
      <c r="I1663" s="291"/>
    </row>
    <row r="1664" ht="15.95" customHeight="1" spans="2:9">
      <c r="B1664" s="291"/>
      <c r="C1664" s="291"/>
      <c r="D1664" s="291"/>
      <c r="E1664" s="291"/>
      <c r="F1664" s="291"/>
      <c r="G1664" s="291"/>
      <c r="H1664" s="291"/>
      <c r="I1664" s="291"/>
    </row>
    <row r="1665" ht="15.95" customHeight="1"/>
    <row r="1666" ht="15.95" customHeight="1"/>
    <row r="1667" ht="15.95" customHeight="1"/>
    <row r="1668" ht="15.95" customHeight="1"/>
    <row r="1669" ht="15.95" customHeight="1"/>
    <row r="1670" ht="15.95" customHeight="1"/>
    <row r="1671" ht="15.95" customHeight="1"/>
    <row r="1672" ht="15.95" customHeight="1"/>
    <row r="1673" ht="15.95" customHeight="1"/>
    <row r="1674" ht="15.95" customHeight="1"/>
    <row r="1675" ht="15.95" customHeight="1"/>
    <row r="1676" ht="15.95" customHeight="1"/>
    <row r="1677" ht="15.95" customHeight="1"/>
    <row r="1678" ht="15.95" customHeight="1"/>
    <row r="1679" ht="15.95" customHeight="1"/>
    <row r="1680" ht="15.95" customHeight="1"/>
    <row r="1681" ht="15.95" customHeight="1"/>
    <row r="1682" ht="15.95" customHeight="1"/>
    <row r="1683" ht="15.95" customHeight="1"/>
    <row r="1684" ht="15.95" customHeight="1"/>
    <row r="1685" ht="15.95" customHeight="1"/>
    <row r="1686" ht="15.95" customHeight="1"/>
    <row r="1687" ht="15.95" customHeight="1"/>
    <row r="1688" ht="15.95" customHeight="1"/>
    <row r="1689" ht="15.95" customHeight="1"/>
    <row r="1690" ht="15.95" customHeight="1"/>
    <row r="1691" ht="15.95" customHeight="1"/>
    <row r="1692" ht="15.95" customHeight="1"/>
    <row r="1693" ht="15.95" customHeight="1"/>
    <row r="1694" ht="15.95" customHeight="1"/>
    <row r="1695" ht="15.95" customHeight="1"/>
    <row r="1696" ht="15.95" customHeight="1"/>
    <row r="1697" ht="15.95" customHeight="1"/>
    <row r="1698" ht="15.95" customHeight="1" spans="1:8">
      <c r="A1698" s="178"/>
      <c r="B1698" s="179"/>
      <c r="C1698" s="180"/>
      <c r="D1698" s="180"/>
      <c r="E1698" s="180"/>
      <c r="F1698" s="178"/>
      <c r="G1698" s="178"/>
      <c r="H1698" s="178"/>
    </row>
    <row r="1699" ht="15.95" customHeight="1" spans="1:8">
      <c r="A1699" s="178"/>
      <c r="B1699" s="178"/>
      <c r="C1699" s="180"/>
      <c r="D1699" s="180"/>
      <c r="E1699" s="180"/>
      <c r="F1699" s="178"/>
      <c r="G1699" s="178" t="s">
        <v>369</v>
      </c>
      <c r="H1699" s="181">
        <f ca="1">TODAY()</f>
        <v>46050</v>
      </c>
    </row>
    <row r="1700" ht="15.95" customHeight="1" spans="1:8">
      <c r="A1700" s="178"/>
      <c r="B1700" s="178"/>
      <c r="C1700" s="180"/>
      <c r="D1700" s="180"/>
      <c r="E1700" s="180"/>
      <c r="F1700" s="178"/>
      <c r="G1700" s="178"/>
      <c r="H1700" s="178"/>
    </row>
    <row r="1701" ht="15.95" customHeight="1" spans="1:8">
      <c r="A1701" s="178"/>
      <c r="B1701" s="178"/>
      <c r="C1701" s="180"/>
      <c r="D1701" s="180"/>
      <c r="E1701" s="180"/>
      <c r="F1701" s="178"/>
      <c r="G1701" s="178"/>
      <c r="H1701" s="178"/>
    </row>
    <row r="1702" ht="15.95" customHeight="1" spans="1:8">
      <c r="A1702" s="178"/>
      <c r="B1702" s="178"/>
      <c r="C1702" s="180"/>
      <c r="D1702" s="180"/>
      <c r="E1702" s="180"/>
      <c r="F1702" s="178"/>
      <c r="G1702" s="178"/>
      <c r="H1702" s="178"/>
    </row>
    <row r="1703" ht="15.95" customHeight="1" spans="1:8">
      <c r="A1703" s="182" t="str">
        <f>$G$4</f>
        <v>PREFEITURA DO MUNICÍPIO DE OSVALDO CRUZ/SP</v>
      </c>
      <c r="B1703" s="182"/>
      <c r="C1703" s="180"/>
      <c r="D1703" s="180"/>
      <c r="E1703" s="180"/>
      <c r="F1703" s="178"/>
      <c r="G1703" s="178"/>
      <c r="H1703" s="178"/>
    </row>
    <row r="1704" ht="15.95" customHeight="1" spans="1:8">
      <c r="A1704" s="182" t="str">
        <f>$G$6</f>
        <v>PREGÃO PRESENCIAL Nº 01/2026</v>
      </c>
      <c r="B1704" s="182"/>
      <c r="C1704" s="180"/>
      <c r="D1704" s="180"/>
      <c r="E1704" s="180"/>
      <c r="F1704" s="178"/>
      <c r="G1704" s="178"/>
      <c r="H1704" s="178"/>
    </row>
    <row r="1705" ht="15.95" customHeight="1" spans="1:8">
      <c r="A1705" s="182" t="s">
        <v>370</v>
      </c>
      <c r="B1705" s="184" t="str">
        <f>$B$6</f>
        <v>Nº 01/2026</v>
      </c>
      <c r="C1705" s="180"/>
      <c r="D1705" s="180"/>
      <c r="E1705" s="180"/>
      <c r="F1705" s="178"/>
      <c r="G1705" s="178"/>
      <c r="H1705" s="178"/>
    </row>
    <row r="1706" ht="15.95" customHeight="1" spans="1:8">
      <c r="A1706" s="182" t="s">
        <v>371</v>
      </c>
      <c r="B1706" s="185">
        <f>$B$7</f>
        <v>46056</v>
      </c>
      <c r="C1706" s="180"/>
      <c r="D1706" s="180"/>
      <c r="E1706" s="180"/>
      <c r="F1706" s="178"/>
      <c r="G1706" s="178"/>
      <c r="H1706" s="178"/>
    </row>
    <row r="1707" ht="15.95" customHeight="1" spans="1:8">
      <c r="A1707" s="182" t="s">
        <v>372</v>
      </c>
      <c r="B1707" s="186">
        <f>$B$8</f>
        <v>0.375</v>
      </c>
      <c r="C1707" s="180"/>
      <c r="D1707" s="180"/>
      <c r="E1707" s="180"/>
      <c r="F1707" s="178"/>
      <c r="G1707" s="178"/>
      <c r="H1707" s="178"/>
    </row>
    <row r="1708" ht="15.95" customHeight="1" spans="1:8">
      <c r="A1708" s="182" t="s">
        <v>373</v>
      </c>
      <c r="B1708" s="182"/>
      <c r="C1708" s="180"/>
      <c r="D1708" s="180"/>
      <c r="E1708" s="180"/>
      <c r="F1708" s="178"/>
      <c r="G1708" s="178"/>
      <c r="H1708" s="178"/>
    </row>
    <row r="1709" ht="15.95" customHeight="1"/>
    <row r="1710" ht="15.95" customHeight="1"/>
    <row r="1711" ht="15.95" customHeight="1"/>
    <row r="1712" ht="15.95" customHeight="1"/>
    <row r="1713" ht="15.95" customHeight="1" spans="2:8">
      <c r="B1713" s="294"/>
      <c r="C1713" s="294"/>
      <c r="D1713" s="294"/>
      <c r="E1713" s="294"/>
      <c r="F1713" s="294"/>
      <c r="G1713" s="294"/>
      <c r="H1713" s="294"/>
    </row>
    <row r="1714" ht="15.95" customHeight="1" spans="2:8">
      <c r="B1714" s="294"/>
      <c r="C1714" s="294"/>
      <c r="D1714" s="294"/>
      <c r="E1714" s="294"/>
      <c r="F1714" s="294"/>
      <c r="G1714" s="294"/>
      <c r="H1714" s="294"/>
    </row>
    <row r="1715" ht="15.95" customHeight="1" spans="2:8">
      <c r="B1715" s="291" t="str">
        <f>IF(J24="X","REGISTRO MATERIAL",IF(K24="X","REGISTRO MATERIAL",IF(L24="X","REGISTRO MATERIAL","NÃO IMPRIMIR")))</f>
        <v>NÃO IMPRIMIR</v>
      </c>
      <c r="C1715" s="291"/>
      <c r="D1715" s="291"/>
      <c r="E1715" s="291"/>
      <c r="F1715" s="291"/>
      <c r="G1715" s="291"/>
      <c r="H1715" s="291"/>
    </row>
    <row r="1716" ht="15.95" customHeight="1" spans="2:8">
      <c r="B1716" s="291"/>
      <c r="C1716" s="291"/>
      <c r="D1716" s="291"/>
      <c r="E1716" s="291"/>
      <c r="F1716" s="291"/>
      <c r="G1716" s="291"/>
      <c r="H1716" s="291"/>
    </row>
    <row r="1717" ht="15.95" customHeight="1" spans="2:8">
      <c r="B1717" s="291"/>
      <c r="C1717" s="291"/>
      <c r="D1717" s="291"/>
      <c r="E1717" s="291"/>
      <c r="F1717" s="291"/>
      <c r="G1717" s="291"/>
      <c r="H1717" s="291"/>
    </row>
    <row r="1718" ht="15.95" customHeight="1" spans="2:8">
      <c r="B1718" s="291"/>
      <c r="C1718" s="291"/>
      <c r="D1718" s="291"/>
      <c r="E1718" s="291"/>
      <c r="F1718" s="291"/>
      <c r="G1718" s="291"/>
      <c r="H1718" s="291"/>
    </row>
    <row r="1719" ht="15.95" customHeight="1" spans="2:8">
      <c r="B1719" s="291"/>
      <c r="C1719" s="291"/>
      <c r="D1719" s="291"/>
      <c r="E1719" s="291"/>
      <c r="F1719" s="291"/>
      <c r="G1719" s="291"/>
      <c r="H1719" s="291"/>
    </row>
    <row r="1720" ht="15.95" customHeight="1" spans="2:8">
      <c r="B1720" s="291"/>
      <c r="C1720" s="291"/>
      <c r="D1720" s="291"/>
      <c r="E1720" s="291"/>
      <c r="F1720" s="291"/>
      <c r="G1720" s="291"/>
      <c r="H1720" s="291"/>
    </row>
    <row r="1721" ht="15.95" customHeight="1" spans="2:8">
      <c r="B1721" s="291"/>
      <c r="C1721" s="291"/>
      <c r="D1721" s="291"/>
      <c r="E1721" s="291"/>
      <c r="F1721" s="291"/>
      <c r="G1721" s="291"/>
      <c r="H1721" s="291"/>
    </row>
    <row r="1722" ht="15.95" customHeight="1" spans="2:8">
      <c r="B1722" s="291"/>
      <c r="C1722" s="291"/>
      <c r="D1722" s="291"/>
      <c r="E1722" s="291"/>
      <c r="F1722" s="291"/>
      <c r="G1722" s="291"/>
      <c r="H1722" s="291"/>
    </row>
    <row r="1723" ht="15.95" customHeight="1" spans="2:8">
      <c r="B1723" s="291"/>
      <c r="C1723" s="291"/>
      <c r="D1723" s="291"/>
      <c r="E1723" s="291"/>
      <c r="F1723" s="291"/>
      <c r="G1723" s="291"/>
      <c r="H1723" s="291"/>
    </row>
    <row r="1724" ht="15.95" customHeight="1" spans="2:8">
      <c r="B1724" s="291"/>
      <c r="C1724" s="291"/>
      <c r="D1724" s="291"/>
      <c r="E1724" s="291"/>
      <c r="F1724" s="291"/>
      <c r="G1724" s="291"/>
      <c r="H1724" s="291"/>
    </row>
    <row r="1725" ht="15.95" customHeight="1" spans="2:8">
      <c r="B1725" s="291"/>
      <c r="C1725" s="291"/>
      <c r="D1725" s="291"/>
      <c r="E1725" s="291"/>
      <c r="F1725" s="291"/>
      <c r="G1725" s="291"/>
      <c r="H1725" s="291"/>
    </row>
    <row r="1726" ht="15.95" customHeight="1" spans="2:8">
      <c r="B1726" s="291"/>
      <c r="C1726" s="291"/>
      <c r="D1726" s="291"/>
      <c r="E1726" s="291"/>
      <c r="F1726" s="291"/>
      <c r="G1726" s="291"/>
      <c r="H1726" s="291"/>
    </row>
    <row r="1727" ht="15.95" customHeight="1" spans="2:8">
      <c r="B1727" s="291"/>
      <c r="C1727" s="291"/>
      <c r="D1727" s="291"/>
      <c r="E1727" s="291"/>
      <c r="F1727" s="291"/>
      <c r="G1727" s="291"/>
      <c r="H1727" s="291"/>
    </row>
    <row r="1728" ht="15.95" customHeight="1" spans="2:8">
      <c r="B1728" s="291"/>
      <c r="C1728" s="291"/>
      <c r="D1728" s="291"/>
      <c r="E1728" s="291"/>
      <c r="F1728" s="291"/>
      <c r="G1728" s="291"/>
      <c r="H1728" s="291"/>
    </row>
    <row r="1729" ht="15.95" customHeight="1" spans="2:8">
      <c r="B1729" s="291"/>
      <c r="C1729" s="291"/>
      <c r="D1729" s="291"/>
      <c r="E1729" s="291"/>
      <c r="F1729" s="291"/>
      <c r="G1729" s="291"/>
      <c r="H1729" s="291"/>
    </row>
    <row r="1730" ht="15.95" customHeight="1" spans="2:8">
      <c r="B1730" s="291"/>
      <c r="C1730" s="291"/>
      <c r="D1730" s="291"/>
      <c r="E1730" s="291"/>
      <c r="F1730" s="291"/>
      <c r="G1730" s="291"/>
      <c r="H1730" s="291"/>
    </row>
    <row r="1731" ht="15.95" customHeight="1" spans="2:8">
      <c r="B1731" s="291"/>
      <c r="C1731" s="291"/>
      <c r="D1731" s="291"/>
      <c r="E1731" s="291"/>
      <c r="F1731" s="291"/>
      <c r="G1731" s="291"/>
      <c r="H1731" s="291"/>
    </row>
    <row r="1732" ht="15.95" customHeight="1" spans="2:8">
      <c r="B1732" s="291"/>
      <c r="C1732" s="291"/>
      <c r="D1732" s="291"/>
      <c r="E1732" s="291"/>
      <c r="F1732" s="291"/>
      <c r="G1732" s="291"/>
      <c r="H1732" s="291"/>
    </row>
    <row r="1733" ht="15.95" customHeight="1" spans="2:8">
      <c r="B1733" s="291"/>
      <c r="C1733" s="291"/>
      <c r="D1733" s="291"/>
      <c r="E1733" s="291"/>
      <c r="F1733" s="291"/>
      <c r="G1733" s="291"/>
      <c r="H1733" s="291"/>
    </row>
    <row r="1734" ht="15.95" customHeight="1" spans="2:8">
      <c r="B1734" s="291"/>
      <c r="C1734" s="291"/>
      <c r="D1734" s="291"/>
      <c r="E1734" s="291"/>
      <c r="F1734" s="291"/>
      <c r="G1734" s="291"/>
      <c r="H1734" s="291"/>
    </row>
    <row r="1735" ht="15.95" customHeight="1" spans="2:8">
      <c r="B1735" s="291"/>
      <c r="C1735" s="291"/>
      <c r="D1735" s="291"/>
      <c r="E1735" s="291"/>
      <c r="F1735" s="291"/>
      <c r="G1735" s="291"/>
      <c r="H1735" s="291"/>
    </row>
    <row r="1736" ht="15.95" customHeight="1" spans="2:8">
      <c r="B1736" s="291"/>
      <c r="C1736" s="291"/>
      <c r="D1736" s="291"/>
      <c r="E1736" s="291"/>
      <c r="F1736" s="291"/>
      <c r="G1736" s="291"/>
      <c r="H1736" s="291"/>
    </row>
    <row r="1737" ht="15.95" customHeight="1" spans="2:8">
      <c r="B1737" s="291"/>
      <c r="C1737" s="291"/>
      <c r="D1737" s="291"/>
      <c r="E1737" s="291"/>
      <c r="F1737" s="291"/>
      <c r="G1737" s="291"/>
      <c r="H1737" s="291"/>
    </row>
    <row r="1738" ht="15.95" customHeight="1" spans="2:8">
      <c r="B1738" s="291"/>
      <c r="C1738" s="291"/>
      <c r="D1738" s="291"/>
      <c r="E1738" s="291"/>
      <c r="F1738" s="291"/>
      <c r="G1738" s="291"/>
      <c r="H1738" s="291"/>
    </row>
    <row r="1739" ht="15.95" customHeight="1" spans="2:8">
      <c r="B1739" s="291"/>
      <c r="C1739" s="291"/>
      <c r="D1739" s="291"/>
      <c r="E1739" s="291"/>
      <c r="F1739" s="291"/>
      <c r="G1739" s="291"/>
      <c r="H1739" s="291"/>
    </row>
    <row r="1740" ht="15.95" customHeight="1" spans="2:8">
      <c r="B1740" s="291"/>
      <c r="C1740" s="291"/>
      <c r="D1740" s="291"/>
      <c r="E1740" s="291"/>
      <c r="F1740" s="291"/>
      <c r="G1740" s="291"/>
      <c r="H1740" s="291"/>
    </row>
    <row r="1741" ht="15.95" customHeight="1" spans="2:8">
      <c r="B1741" s="291"/>
      <c r="C1741" s="291"/>
      <c r="D1741" s="291"/>
      <c r="E1741" s="291"/>
      <c r="F1741" s="291"/>
      <c r="G1741" s="291"/>
      <c r="H1741" s="291"/>
    </row>
    <row r="1742" ht="15.95" customHeight="1" spans="2:8">
      <c r="B1742" s="291"/>
      <c r="C1742" s="291"/>
      <c r="D1742" s="291"/>
      <c r="E1742" s="291"/>
      <c r="F1742" s="291"/>
      <c r="G1742" s="291"/>
      <c r="H1742" s="291"/>
    </row>
    <row r="1743" ht="15.95" customHeight="1" spans="2:8">
      <c r="B1743" s="291"/>
      <c r="C1743" s="291"/>
      <c r="D1743" s="291"/>
      <c r="E1743" s="291"/>
      <c r="F1743" s="291"/>
      <c r="G1743" s="291"/>
      <c r="H1743" s="291"/>
    </row>
    <row r="1744" ht="15.95" customHeight="1" spans="2:8">
      <c r="B1744" s="291"/>
      <c r="C1744" s="291"/>
      <c r="D1744" s="291"/>
      <c r="E1744" s="291"/>
      <c r="F1744" s="291"/>
      <c r="G1744" s="291"/>
      <c r="H1744" s="291"/>
    </row>
    <row r="1745" ht="15.95" customHeight="1" spans="2:8">
      <c r="B1745" s="291"/>
      <c r="C1745" s="291"/>
      <c r="D1745" s="291"/>
      <c r="E1745" s="291"/>
      <c r="F1745" s="291"/>
      <c r="G1745" s="291"/>
      <c r="H1745" s="291"/>
    </row>
    <row r="1746" ht="15.95" customHeight="1" spans="2:8">
      <c r="B1746" s="291"/>
      <c r="C1746" s="291"/>
      <c r="D1746" s="291"/>
      <c r="E1746" s="291"/>
      <c r="F1746" s="291"/>
      <c r="G1746" s="291"/>
      <c r="H1746" s="291"/>
    </row>
    <row r="1747" ht="15.95" customHeight="1" spans="2:8">
      <c r="B1747" s="291"/>
      <c r="C1747" s="291"/>
      <c r="D1747" s="291"/>
      <c r="E1747" s="291"/>
      <c r="F1747" s="291"/>
      <c r="G1747" s="291"/>
      <c r="H1747" s="291"/>
    </row>
    <row r="1748" ht="15.95" customHeight="1" spans="2:8">
      <c r="B1748" s="291"/>
      <c r="C1748" s="291"/>
      <c r="D1748" s="291"/>
      <c r="E1748" s="291"/>
      <c r="F1748" s="291"/>
      <c r="G1748" s="291"/>
      <c r="H1748" s="291"/>
    </row>
    <row r="1749" ht="15.95" customHeight="1" spans="2:8">
      <c r="B1749" s="291"/>
      <c r="C1749" s="291"/>
      <c r="D1749" s="291"/>
      <c r="E1749" s="291"/>
      <c r="F1749" s="291"/>
      <c r="G1749" s="291"/>
      <c r="H1749" s="291"/>
    </row>
    <row r="1750" ht="15.95" customHeight="1"/>
    <row r="1751" ht="15.95" customHeight="1"/>
    <row r="1752" ht="15.95" customHeight="1"/>
    <row r="1753" ht="15.95" customHeight="1"/>
    <row r="1754" ht="15.95" customHeight="1"/>
    <row r="1755" ht="15.95" customHeight="1"/>
    <row r="1756" ht="15.95" customHeight="1"/>
    <row r="1757" ht="15.95" customHeight="1"/>
    <row r="1758" ht="15.95" customHeight="1"/>
    <row r="1759" ht="15.95" customHeight="1"/>
    <row r="1760" ht="15.95" customHeight="1"/>
    <row r="1761" ht="15.95" customHeight="1"/>
    <row r="1762" ht="15.95" customHeight="1"/>
    <row r="1763" ht="15.95" customHeight="1"/>
    <row r="1764" ht="15.95" customHeight="1"/>
    <row r="1765" ht="15.95" customHeight="1"/>
    <row r="1766" ht="15.95" customHeight="1"/>
    <row r="1767" ht="15.95" customHeight="1"/>
    <row r="1768" ht="15.95" customHeight="1"/>
    <row r="1769" ht="15.95" customHeight="1"/>
    <row r="1770" ht="15.95" customHeight="1"/>
    <row r="1771" ht="15.95" customHeight="1"/>
    <row r="1772" ht="15.95" customHeight="1"/>
    <row r="1773" ht="15.95" customHeight="1"/>
    <row r="1774" ht="15.95" customHeight="1"/>
    <row r="1775" ht="15.95" customHeight="1"/>
    <row r="1776" ht="15.95" customHeight="1"/>
    <row r="1777" ht="15.95" customHeight="1"/>
    <row r="1778" ht="15.95" customHeight="1"/>
    <row r="1779" ht="15.95" customHeight="1"/>
    <row r="1780" ht="15.95" customHeight="1"/>
    <row r="1781" ht="15.95" customHeight="1"/>
    <row r="1782" ht="15.95" customHeight="1"/>
    <row r="1783" ht="15.95" customHeight="1"/>
    <row r="1784" ht="15.95" customHeight="1"/>
    <row r="1785" ht="15.95" customHeight="1"/>
    <row r="1786" ht="15.95" customHeight="1"/>
    <row r="1787" ht="15.95" customHeight="1"/>
    <row r="1788" ht="15.95" customHeight="1" spans="1:8">
      <c r="A1788" s="178"/>
      <c r="B1788" s="179"/>
      <c r="C1788" s="180"/>
      <c r="D1788" s="180"/>
      <c r="E1788" s="180"/>
      <c r="F1788" s="178"/>
      <c r="G1788" s="178"/>
      <c r="H1788" s="178"/>
    </row>
    <row r="1789" ht="15.95" customHeight="1" spans="1:8">
      <c r="A1789" s="178"/>
      <c r="B1789" s="178"/>
      <c r="C1789" s="180"/>
      <c r="D1789" s="180"/>
      <c r="E1789" s="180"/>
      <c r="F1789" s="178"/>
      <c r="G1789" s="178" t="s">
        <v>369</v>
      </c>
      <c r="H1789" s="181">
        <f ca="1">TODAY()</f>
        <v>46050</v>
      </c>
    </row>
    <row r="1790" ht="15.95" customHeight="1" spans="1:8">
      <c r="A1790" s="178"/>
      <c r="B1790" s="178"/>
      <c r="C1790" s="180"/>
      <c r="D1790" s="180"/>
      <c r="E1790" s="180"/>
      <c r="F1790" s="178"/>
      <c r="G1790" s="178"/>
      <c r="H1790" s="178"/>
    </row>
    <row r="1791" ht="15.95" customHeight="1" spans="1:8">
      <c r="A1791" s="178"/>
      <c r="B1791" s="178"/>
      <c r="C1791" s="180"/>
      <c r="D1791" s="180"/>
      <c r="E1791" s="180"/>
      <c r="F1791" s="178"/>
      <c r="G1791" s="178"/>
      <c r="H1791" s="178"/>
    </row>
    <row r="1792" ht="15.95" customHeight="1" spans="1:8">
      <c r="A1792" s="178"/>
      <c r="B1792" s="178"/>
      <c r="C1792" s="180"/>
      <c r="D1792" s="180"/>
      <c r="E1792" s="180"/>
      <c r="F1792" s="178"/>
      <c r="G1792" s="178"/>
      <c r="H1792" s="178"/>
    </row>
    <row r="1793" ht="15.95" customHeight="1" spans="1:8">
      <c r="A1793" s="182" t="str">
        <f>$G$4</f>
        <v>PREFEITURA DO MUNICÍPIO DE OSVALDO CRUZ/SP</v>
      </c>
      <c r="B1793" s="182"/>
      <c r="C1793" s="180"/>
      <c r="D1793" s="180"/>
      <c r="E1793" s="180"/>
      <c r="F1793" s="178"/>
      <c r="G1793" s="178"/>
      <c r="H1793" s="178"/>
    </row>
    <row r="1794" ht="15.95" customHeight="1" spans="1:8">
      <c r="A1794" s="182" t="str">
        <f>$G$6</f>
        <v>PREGÃO PRESENCIAL Nº 01/2026</v>
      </c>
      <c r="B1794" s="182"/>
      <c r="C1794" s="180"/>
      <c r="D1794" s="180"/>
      <c r="E1794" s="180"/>
      <c r="F1794" s="178"/>
      <c r="G1794" s="178"/>
      <c r="H1794" s="178"/>
    </row>
    <row r="1795" ht="15.95" customHeight="1" spans="1:8">
      <c r="A1795" s="182" t="s">
        <v>370</v>
      </c>
      <c r="B1795" s="184" t="str">
        <f>$B$6</f>
        <v>Nº 01/2026</v>
      </c>
      <c r="C1795" s="180"/>
      <c r="D1795" s="180"/>
      <c r="E1795" s="180"/>
      <c r="F1795" s="178"/>
      <c r="G1795" s="178"/>
      <c r="H1795" s="178"/>
    </row>
    <row r="1796" ht="15.95" customHeight="1" spans="1:8">
      <c r="A1796" s="182" t="s">
        <v>371</v>
      </c>
      <c r="B1796" s="185">
        <f>$B$7</f>
        <v>46056</v>
      </c>
      <c r="C1796" s="180"/>
      <c r="D1796" s="180"/>
      <c r="E1796" s="180"/>
      <c r="F1796" s="178"/>
      <c r="G1796" s="178"/>
      <c r="H1796" s="178"/>
    </row>
    <row r="1797" ht="15.95" customHeight="1" spans="1:8">
      <c r="A1797" s="182" t="s">
        <v>372</v>
      </c>
      <c r="B1797" s="186">
        <f>$B$8</f>
        <v>0.375</v>
      </c>
      <c r="C1797" s="180"/>
      <c r="D1797" s="180"/>
      <c r="E1797" s="180"/>
      <c r="F1797" s="178"/>
      <c r="G1797" s="178"/>
      <c r="H1797" s="178"/>
    </row>
    <row r="1798" ht="15.95" customHeight="1" spans="1:8">
      <c r="A1798" s="182" t="s">
        <v>373</v>
      </c>
      <c r="B1798" s="182"/>
      <c r="C1798" s="180"/>
      <c r="D1798" s="180"/>
      <c r="E1798" s="180"/>
      <c r="F1798" s="178"/>
      <c r="G1798" s="178"/>
      <c r="H1798" s="178"/>
    </row>
    <row r="1799" ht="15.95" customHeight="1"/>
    <row r="1800" ht="15.95" customHeight="1"/>
    <row r="1801" ht="15.95" customHeight="1"/>
    <row r="1802" ht="15.95" customHeight="1"/>
    <row r="1803" ht="15.95" customHeight="1" spans="2:8">
      <c r="B1803" s="294"/>
      <c r="C1803" s="294"/>
      <c r="D1803" s="294"/>
      <c r="E1803" s="294"/>
      <c r="F1803" s="294"/>
      <c r="G1803" s="294"/>
      <c r="H1803" s="294"/>
    </row>
    <row r="1804" ht="15.95" customHeight="1" spans="2:8">
      <c r="B1804" s="294"/>
      <c r="C1804" s="294"/>
      <c r="D1804" s="294"/>
      <c r="E1804" s="294"/>
      <c r="F1804" s="294"/>
      <c r="G1804" s="294"/>
      <c r="H1804" s="294"/>
    </row>
    <row r="1805" ht="15.95" customHeight="1" spans="2:8">
      <c r="B1805" s="291" t="str">
        <f>IF(J31="X","LICENÇA FUNC. MATERIAL FABRICANTE",IF(K31="X","LICENÇA FUNC. MATERIAL FABRICANTE",IF(L31="X","LICENÇA FUNC. MATERIAL FABRICANTE","NÃO IMPRIMIR")))</f>
        <v>NÃO IMPRIMIR</v>
      </c>
      <c r="C1805" s="291"/>
      <c r="D1805" s="291"/>
      <c r="E1805" s="291"/>
      <c r="F1805" s="291"/>
      <c r="G1805" s="291"/>
      <c r="H1805" s="291"/>
    </row>
    <row r="1806" ht="15.95" customHeight="1" spans="2:8">
      <c r="B1806" s="291"/>
      <c r="C1806" s="291"/>
      <c r="D1806" s="291"/>
      <c r="E1806" s="291"/>
      <c r="F1806" s="291"/>
      <c r="G1806" s="291"/>
      <c r="H1806" s="291"/>
    </row>
    <row r="1807" ht="15.95" customHeight="1" spans="2:8">
      <c r="B1807" s="291"/>
      <c r="C1807" s="291"/>
      <c r="D1807" s="291"/>
      <c r="E1807" s="291"/>
      <c r="F1807" s="291"/>
      <c r="G1807" s="291"/>
      <c r="H1807" s="291"/>
    </row>
    <row r="1808" ht="15.95" customHeight="1" spans="2:8">
      <c r="B1808" s="291"/>
      <c r="C1808" s="291"/>
      <c r="D1808" s="291"/>
      <c r="E1808" s="291"/>
      <c r="F1808" s="291"/>
      <c r="G1808" s="291"/>
      <c r="H1808" s="291"/>
    </row>
    <row r="1809" ht="15.95" customHeight="1" spans="2:8">
      <c r="B1809" s="291"/>
      <c r="C1809" s="291"/>
      <c r="D1809" s="291"/>
      <c r="E1809" s="291"/>
      <c r="F1809" s="291"/>
      <c r="G1809" s="291"/>
      <c r="H1809" s="291"/>
    </row>
    <row r="1810" ht="15.95" customHeight="1" spans="2:8">
      <c r="B1810" s="291"/>
      <c r="C1810" s="291"/>
      <c r="D1810" s="291"/>
      <c r="E1810" s="291"/>
      <c r="F1810" s="291"/>
      <c r="G1810" s="291"/>
      <c r="H1810" s="291"/>
    </row>
    <row r="1811" ht="15.95" customHeight="1" spans="2:8">
      <c r="B1811" s="291"/>
      <c r="C1811" s="291"/>
      <c r="D1811" s="291"/>
      <c r="E1811" s="291"/>
      <c r="F1811" s="291"/>
      <c r="G1811" s="291"/>
      <c r="H1811" s="291"/>
    </row>
    <row r="1812" ht="15.95" customHeight="1" spans="2:8">
      <c r="B1812" s="291"/>
      <c r="C1812" s="291"/>
      <c r="D1812" s="291"/>
      <c r="E1812" s="291"/>
      <c r="F1812" s="291"/>
      <c r="G1812" s="291"/>
      <c r="H1812" s="291"/>
    </row>
    <row r="1813" ht="15.95" customHeight="1" spans="2:8">
      <c r="B1813" s="291"/>
      <c r="C1813" s="291"/>
      <c r="D1813" s="291"/>
      <c r="E1813" s="291"/>
      <c r="F1813" s="291"/>
      <c r="G1813" s="291"/>
      <c r="H1813" s="291"/>
    </row>
    <row r="1814" ht="15.95" customHeight="1" spans="2:8">
      <c r="B1814" s="291"/>
      <c r="C1814" s="291"/>
      <c r="D1814" s="291"/>
      <c r="E1814" s="291"/>
      <c r="F1814" s="291"/>
      <c r="G1814" s="291"/>
      <c r="H1814" s="291"/>
    </row>
    <row r="1815" ht="15.95" customHeight="1" spans="2:8">
      <c r="B1815" s="291"/>
      <c r="C1815" s="291"/>
      <c r="D1815" s="291"/>
      <c r="E1815" s="291"/>
      <c r="F1815" s="291"/>
      <c r="G1815" s="291"/>
      <c r="H1815" s="291"/>
    </row>
    <row r="1816" ht="15.95" customHeight="1" spans="2:8">
      <c r="B1816" s="291"/>
      <c r="C1816" s="291"/>
      <c r="D1816" s="291"/>
      <c r="E1816" s="291"/>
      <c r="F1816" s="291"/>
      <c r="G1816" s="291"/>
      <c r="H1816" s="291"/>
    </row>
    <row r="1817" ht="15.95" customHeight="1" spans="2:8">
      <c r="B1817" s="291"/>
      <c r="C1817" s="291"/>
      <c r="D1817" s="291"/>
      <c r="E1817" s="291"/>
      <c r="F1817" s="291"/>
      <c r="G1817" s="291"/>
      <c r="H1817" s="291"/>
    </row>
    <row r="1818" ht="15.95" customHeight="1" spans="2:8">
      <c r="B1818" s="291"/>
      <c r="C1818" s="291"/>
      <c r="D1818" s="291"/>
      <c r="E1818" s="291"/>
      <c r="F1818" s="291"/>
      <c r="G1818" s="291"/>
      <c r="H1818" s="291"/>
    </row>
    <row r="1819" ht="15.95" customHeight="1" spans="2:8">
      <c r="B1819" s="291"/>
      <c r="C1819" s="291"/>
      <c r="D1819" s="291"/>
      <c r="E1819" s="291"/>
      <c r="F1819" s="291"/>
      <c r="G1819" s="291"/>
      <c r="H1819" s="291"/>
    </row>
    <row r="1820" ht="15.95" customHeight="1" spans="2:8">
      <c r="B1820" s="291"/>
      <c r="C1820" s="291"/>
      <c r="D1820" s="291"/>
      <c r="E1820" s="291"/>
      <c r="F1820" s="291"/>
      <c r="G1820" s="291"/>
      <c r="H1820" s="291"/>
    </row>
    <row r="1821" ht="15.95" customHeight="1" spans="2:8">
      <c r="B1821" s="291"/>
      <c r="C1821" s="291"/>
      <c r="D1821" s="291"/>
      <c r="E1821" s="291"/>
      <c r="F1821" s="291"/>
      <c r="G1821" s="291"/>
      <c r="H1821" s="291"/>
    </row>
    <row r="1822" ht="15.95" customHeight="1" spans="2:8">
      <c r="B1822" s="291"/>
      <c r="C1822" s="291"/>
      <c r="D1822" s="291"/>
      <c r="E1822" s="291"/>
      <c r="F1822" s="291"/>
      <c r="G1822" s="291"/>
      <c r="H1822" s="291"/>
    </row>
    <row r="1823" ht="15.95" customHeight="1" spans="2:8">
      <c r="B1823" s="291"/>
      <c r="C1823" s="291"/>
      <c r="D1823" s="291"/>
      <c r="E1823" s="291"/>
      <c r="F1823" s="291"/>
      <c r="G1823" s="291"/>
      <c r="H1823" s="291"/>
    </row>
    <row r="1824" ht="15.95" customHeight="1" spans="2:8">
      <c r="B1824" s="291"/>
      <c r="C1824" s="291"/>
      <c r="D1824" s="291"/>
      <c r="E1824" s="291"/>
      <c r="F1824" s="291"/>
      <c r="G1824" s="291"/>
      <c r="H1824" s="291"/>
    </row>
    <row r="1825" ht="15.95" customHeight="1" spans="2:8">
      <c r="B1825" s="291"/>
      <c r="C1825" s="291"/>
      <c r="D1825" s="291"/>
      <c r="E1825" s="291"/>
      <c r="F1825" s="291"/>
      <c r="G1825" s="291"/>
      <c r="H1825" s="291"/>
    </row>
    <row r="1826" ht="15.95" customHeight="1" spans="2:8">
      <c r="B1826" s="291"/>
      <c r="C1826" s="291"/>
      <c r="D1826" s="291"/>
      <c r="E1826" s="291"/>
      <c r="F1826" s="291"/>
      <c r="G1826" s="291"/>
      <c r="H1826" s="291"/>
    </row>
    <row r="1827" ht="15.95" customHeight="1" spans="2:8">
      <c r="B1827" s="291"/>
      <c r="C1827" s="291"/>
      <c r="D1827" s="291"/>
      <c r="E1827" s="291"/>
      <c r="F1827" s="291"/>
      <c r="G1827" s="291"/>
      <c r="H1827" s="291"/>
    </row>
    <row r="1828" ht="15.95" customHeight="1" spans="2:8">
      <c r="B1828" s="291"/>
      <c r="C1828" s="291"/>
      <c r="D1828" s="291"/>
      <c r="E1828" s="291"/>
      <c r="F1828" s="291"/>
      <c r="G1828" s="291"/>
      <c r="H1828" s="291"/>
    </row>
    <row r="1829" ht="15.95" customHeight="1" spans="2:8">
      <c r="B1829" s="291"/>
      <c r="C1829" s="291"/>
      <c r="D1829" s="291"/>
      <c r="E1829" s="291"/>
      <c r="F1829" s="291"/>
      <c r="G1829" s="291"/>
      <c r="H1829" s="291"/>
    </row>
    <row r="1830" ht="15.95" customHeight="1" spans="2:8">
      <c r="B1830" s="291"/>
      <c r="C1830" s="291"/>
      <c r="D1830" s="291"/>
      <c r="E1830" s="291"/>
      <c r="F1830" s="291"/>
      <c r="G1830" s="291"/>
      <c r="H1830" s="291"/>
    </row>
    <row r="1831" ht="15.95" customHeight="1" spans="2:8">
      <c r="B1831" s="291"/>
      <c r="C1831" s="291"/>
      <c r="D1831" s="291"/>
      <c r="E1831" s="291"/>
      <c r="F1831" s="291"/>
      <c r="G1831" s="291"/>
      <c r="H1831" s="291"/>
    </row>
    <row r="1832" ht="15.95" customHeight="1" spans="2:8">
      <c r="B1832" s="291"/>
      <c r="C1832" s="291"/>
      <c r="D1832" s="291"/>
      <c r="E1832" s="291"/>
      <c r="F1832" s="291"/>
      <c r="G1832" s="291"/>
      <c r="H1832" s="291"/>
    </row>
    <row r="1833" ht="15.95" customHeight="1" spans="2:8">
      <c r="B1833" s="291"/>
      <c r="C1833" s="291"/>
      <c r="D1833" s="291"/>
      <c r="E1833" s="291"/>
      <c r="F1833" s="291"/>
      <c r="G1833" s="291"/>
      <c r="H1833" s="291"/>
    </row>
    <row r="1834" ht="15.95" customHeight="1" spans="2:8">
      <c r="B1834" s="291"/>
      <c r="C1834" s="291"/>
      <c r="D1834" s="291"/>
      <c r="E1834" s="291"/>
      <c r="F1834" s="291"/>
      <c r="G1834" s="291"/>
      <c r="H1834" s="291"/>
    </row>
    <row r="1835" ht="15.95" customHeight="1" spans="2:8">
      <c r="B1835" s="291"/>
      <c r="C1835" s="291"/>
      <c r="D1835" s="291"/>
      <c r="E1835" s="291"/>
      <c r="F1835" s="291"/>
      <c r="G1835" s="291"/>
      <c r="H1835" s="291"/>
    </row>
    <row r="1836" ht="15.95" customHeight="1" spans="2:8">
      <c r="B1836" s="291"/>
      <c r="C1836" s="291"/>
      <c r="D1836" s="291"/>
      <c r="E1836" s="291"/>
      <c r="F1836" s="291"/>
      <c r="G1836" s="291"/>
      <c r="H1836" s="291"/>
    </row>
    <row r="1837" ht="15.95" customHeight="1"/>
    <row r="1838" ht="15.95" customHeight="1"/>
    <row r="1839" ht="15.95" customHeight="1"/>
    <row r="1840" ht="15.95" customHeight="1"/>
    <row r="1841" ht="15.95" customHeight="1"/>
    <row r="1842" ht="15.95" customHeight="1"/>
    <row r="1843" ht="15.95" customHeight="1"/>
    <row r="1844" ht="15.95" customHeight="1"/>
    <row r="1845" ht="15.95" customHeight="1"/>
    <row r="1846" ht="15.95" customHeight="1"/>
    <row r="1847" ht="15.95" customHeight="1"/>
    <row r="1848" ht="15.95" customHeight="1"/>
    <row r="1849" ht="15.95" customHeight="1"/>
    <row r="1850" ht="15.95" customHeight="1"/>
    <row r="1851" ht="15.95" customHeight="1" spans="1:8">
      <c r="A1851" s="178"/>
      <c r="B1851" s="178"/>
      <c r="C1851" s="180"/>
      <c r="D1851" s="180"/>
      <c r="E1851" s="180"/>
      <c r="F1851" s="178"/>
      <c r="G1851" s="178" t="s">
        <v>369</v>
      </c>
      <c r="H1851" s="181">
        <f ca="1">TODAY()</f>
        <v>46050</v>
      </c>
    </row>
    <row r="1852" ht="15.95" customHeight="1" spans="1:8">
      <c r="A1852" s="178"/>
      <c r="B1852" s="178"/>
      <c r="C1852" s="180"/>
      <c r="D1852" s="180"/>
      <c r="E1852" s="180"/>
      <c r="F1852" s="178"/>
      <c r="G1852" s="178"/>
      <c r="H1852" s="178"/>
    </row>
    <row r="1853" ht="15.95" customHeight="1" spans="1:8">
      <c r="A1853" s="178"/>
      <c r="B1853" s="178"/>
      <c r="C1853" s="180"/>
      <c r="D1853" s="180"/>
      <c r="E1853" s="180"/>
      <c r="F1853" s="178"/>
      <c r="G1853" s="178"/>
      <c r="H1853" s="178"/>
    </row>
    <row r="1854" ht="15.95" customHeight="1" spans="1:8">
      <c r="A1854" s="178"/>
      <c r="B1854" s="178"/>
      <c r="C1854" s="180"/>
      <c r="D1854" s="180"/>
      <c r="E1854" s="180"/>
      <c r="F1854" s="178"/>
      <c r="G1854" s="178"/>
      <c r="H1854" s="178"/>
    </row>
    <row r="1855" ht="15.95" customHeight="1" spans="1:8">
      <c r="A1855" s="182" t="str">
        <f>$G$4</f>
        <v>PREFEITURA DO MUNICÍPIO DE OSVALDO CRUZ/SP</v>
      </c>
      <c r="B1855" s="182"/>
      <c r="C1855" s="180"/>
      <c r="D1855" s="180"/>
      <c r="E1855" s="180"/>
      <c r="F1855" s="178"/>
      <c r="G1855" s="178"/>
      <c r="H1855" s="178"/>
    </row>
    <row r="1856" ht="15.95" customHeight="1" spans="1:8">
      <c r="A1856" s="182" t="str">
        <f>$G$6</f>
        <v>PREGÃO PRESENCIAL Nº 01/2026</v>
      </c>
      <c r="B1856" s="182"/>
      <c r="C1856" s="180"/>
      <c r="D1856" s="180"/>
      <c r="E1856" s="180"/>
      <c r="F1856" s="178"/>
      <c r="G1856" s="178"/>
      <c r="H1856" s="178"/>
    </row>
    <row r="1857" ht="15.95" customHeight="1" spans="1:8">
      <c r="A1857" s="182" t="s">
        <v>370</v>
      </c>
      <c r="B1857" s="184" t="str">
        <f>$B$6</f>
        <v>Nº 01/2026</v>
      </c>
      <c r="C1857" s="180"/>
      <c r="D1857" s="180"/>
      <c r="E1857" s="180"/>
      <c r="F1857" s="178"/>
      <c r="G1857" s="178"/>
      <c r="H1857" s="178"/>
    </row>
    <row r="1858" ht="15.95" customHeight="1" spans="1:8">
      <c r="A1858" s="182" t="s">
        <v>371</v>
      </c>
      <c r="B1858" s="185">
        <f>$B$7</f>
        <v>46056</v>
      </c>
      <c r="C1858" s="180"/>
      <c r="D1858" s="180"/>
      <c r="E1858" s="180"/>
      <c r="F1858" s="178"/>
      <c r="G1858" s="178"/>
      <c r="H1858" s="178"/>
    </row>
    <row r="1859" ht="15.95" customHeight="1" spans="1:8">
      <c r="A1859" s="182" t="s">
        <v>372</v>
      </c>
      <c r="B1859" s="186">
        <f>$B$8</f>
        <v>0.375</v>
      </c>
      <c r="C1859" s="180"/>
      <c r="D1859" s="180"/>
      <c r="E1859" s="180"/>
      <c r="F1859" s="178"/>
      <c r="G1859" s="178"/>
      <c r="H1859" s="178"/>
    </row>
    <row r="1860" ht="15.95" customHeight="1" spans="1:8">
      <c r="A1860" s="182" t="s">
        <v>373</v>
      </c>
      <c r="B1860" s="182"/>
      <c r="C1860" s="180"/>
      <c r="D1860" s="180"/>
      <c r="E1860" s="180"/>
      <c r="F1860" s="178"/>
      <c r="G1860" s="178"/>
      <c r="H1860" s="178"/>
    </row>
    <row r="1861" ht="15.95" customHeight="1"/>
    <row r="1862" ht="15.95" customHeight="1"/>
    <row r="1863" ht="15.95" customHeight="1"/>
    <row r="1864" ht="15.95" customHeight="1"/>
    <row r="1865" ht="15.95" customHeight="1" spans="2:8">
      <c r="B1865" s="294"/>
      <c r="C1865" s="294"/>
      <c r="D1865" s="294"/>
      <c r="E1865" s="294"/>
      <c r="F1865" s="294"/>
      <c r="G1865" s="294"/>
      <c r="H1865" s="294"/>
    </row>
    <row r="1866" ht="15.95" customHeight="1" spans="2:8">
      <c r="B1866" s="294"/>
      <c r="C1866" s="294"/>
      <c r="D1866" s="294"/>
      <c r="E1866" s="294"/>
      <c r="F1866" s="294"/>
      <c r="G1866" s="294"/>
      <c r="H1866" s="294"/>
    </row>
    <row r="1867" ht="15.95" customHeight="1" spans="2:8">
      <c r="B1867" s="291" t="str">
        <f>IF(J32="X","LICENÇA FUNC. MEDICAMENTO FABRICANTE",IF(K32="X","LICENÇA FUNC. MEDICAMENTO FABRICANTE",IF(L32="X","LICENÇA FUNC. MEDICAMENTO FABRICANTE","NÃO IMPRIMIR")))</f>
        <v>NÃO IMPRIMIR</v>
      </c>
      <c r="C1867" s="291"/>
      <c r="D1867" s="291"/>
      <c r="E1867" s="291"/>
      <c r="F1867" s="291"/>
      <c r="G1867" s="291"/>
      <c r="H1867" s="291"/>
    </row>
    <row r="1868" ht="15.95" customHeight="1" spans="2:8">
      <c r="B1868" s="291"/>
      <c r="C1868" s="291"/>
      <c r="D1868" s="291"/>
      <c r="E1868" s="291"/>
      <c r="F1868" s="291"/>
      <c r="G1868" s="291"/>
      <c r="H1868" s="291"/>
    </row>
    <row r="1869" ht="15.95" customHeight="1" spans="2:8">
      <c r="B1869" s="291"/>
      <c r="C1869" s="291"/>
      <c r="D1869" s="291"/>
      <c r="E1869" s="291"/>
      <c r="F1869" s="291"/>
      <c r="G1869" s="291"/>
      <c r="H1869" s="291"/>
    </row>
    <row r="1870" ht="15.95" customHeight="1" spans="2:8">
      <c r="B1870" s="291"/>
      <c r="C1870" s="291"/>
      <c r="D1870" s="291"/>
      <c r="E1870" s="291"/>
      <c r="F1870" s="291"/>
      <c r="G1870" s="291"/>
      <c r="H1870" s="291"/>
    </row>
    <row r="1871" ht="15.95" customHeight="1" spans="2:8">
      <c r="B1871" s="291"/>
      <c r="C1871" s="291"/>
      <c r="D1871" s="291"/>
      <c r="E1871" s="291"/>
      <c r="F1871" s="291"/>
      <c r="G1871" s="291"/>
      <c r="H1871" s="291"/>
    </row>
    <row r="1872" ht="15.95" customHeight="1" spans="2:8">
      <c r="B1872" s="291"/>
      <c r="C1872" s="291"/>
      <c r="D1872" s="291"/>
      <c r="E1872" s="291"/>
      <c r="F1872" s="291"/>
      <c r="G1872" s="291"/>
      <c r="H1872" s="291"/>
    </row>
    <row r="1873" ht="15.95" customHeight="1" spans="2:8">
      <c r="B1873" s="291"/>
      <c r="C1873" s="291"/>
      <c r="D1873" s="291"/>
      <c r="E1873" s="291"/>
      <c r="F1873" s="291"/>
      <c r="G1873" s="291"/>
      <c r="H1873" s="291"/>
    </row>
    <row r="1874" ht="15.95" customHeight="1" spans="2:8">
      <c r="B1874" s="291"/>
      <c r="C1874" s="291"/>
      <c r="D1874" s="291"/>
      <c r="E1874" s="291"/>
      <c r="F1874" s="291"/>
      <c r="G1874" s="291"/>
      <c r="H1874" s="291"/>
    </row>
    <row r="1875" ht="15.95" customHeight="1" spans="2:8">
      <c r="B1875" s="291"/>
      <c r="C1875" s="291"/>
      <c r="D1875" s="291"/>
      <c r="E1875" s="291"/>
      <c r="F1875" s="291"/>
      <c r="G1875" s="291"/>
      <c r="H1875" s="291"/>
    </row>
    <row r="1876" ht="15.95" customHeight="1" spans="2:8">
      <c r="B1876" s="291"/>
      <c r="C1876" s="291"/>
      <c r="D1876" s="291"/>
      <c r="E1876" s="291"/>
      <c r="F1876" s="291"/>
      <c r="G1876" s="291"/>
      <c r="H1876" s="291"/>
    </row>
    <row r="1877" ht="15.95" customHeight="1" spans="2:8">
      <c r="B1877" s="291"/>
      <c r="C1877" s="291"/>
      <c r="D1877" s="291"/>
      <c r="E1877" s="291"/>
      <c r="F1877" s="291"/>
      <c r="G1877" s="291"/>
      <c r="H1877" s="291"/>
    </row>
    <row r="1878" ht="15.95" customHeight="1" spans="2:8">
      <c r="B1878" s="291"/>
      <c r="C1878" s="291"/>
      <c r="D1878" s="291"/>
      <c r="E1878" s="291"/>
      <c r="F1878" s="291"/>
      <c r="G1878" s="291"/>
      <c r="H1878" s="291"/>
    </row>
    <row r="1879" ht="15.95" customHeight="1" spans="2:8">
      <c r="B1879" s="291"/>
      <c r="C1879" s="291"/>
      <c r="D1879" s="291"/>
      <c r="E1879" s="291"/>
      <c r="F1879" s="291"/>
      <c r="G1879" s="291"/>
      <c r="H1879" s="291"/>
    </row>
    <row r="1880" ht="15.95" customHeight="1" spans="2:8">
      <c r="B1880" s="291"/>
      <c r="C1880" s="291"/>
      <c r="D1880" s="291"/>
      <c r="E1880" s="291"/>
      <c r="F1880" s="291"/>
      <c r="G1880" s="291"/>
      <c r="H1880" s="291"/>
    </row>
    <row r="1881" ht="15.95" customHeight="1" spans="2:8">
      <c r="B1881" s="291"/>
      <c r="C1881" s="291"/>
      <c r="D1881" s="291"/>
      <c r="E1881" s="291"/>
      <c r="F1881" s="291"/>
      <c r="G1881" s="291"/>
      <c r="H1881" s="291"/>
    </row>
    <row r="1882" ht="15.95" customHeight="1" spans="2:8">
      <c r="B1882" s="291"/>
      <c r="C1882" s="291"/>
      <c r="D1882" s="291"/>
      <c r="E1882" s="291"/>
      <c r="F1882" s="291"/>
      <c r="G1882" s="291"/>
      <c r="H1882" s="291"/>
    </row>
    <row r="1883" ht="15.95" customHeight="1" spans="2:8">
      <c r="B1883" s="291"/>
      <c r="C1883" s="291"/>
      <c r="D1883" s="291"/>
      <c r="E1883" s="291"/>
      <c r="F1883" s="291"/>
      <c r="G1883" s="291"/>
      <c r="H1883" s="291"/>
    </row>
    <row r="1884" ht="15.95" customHeight="1" spans="2:8">
      <c r="B1884" s="291"/>
      <c r="C1884" s="291"/>
      <c r="D1884" s="291"/>
      <c r="E1884" s="291"/>
      <c r="F1884" s="291"/>
      <c r="G1884" s="291"/>
      <c r="H1884" s="291"/>
    </row>
    <row r="1885" ht="15.95" customHeight="1" spans="2:8">
      <c r="B1885" s="291"/>
      <c r="C1885" s="291"/>
      <c r="D1885" s="291"/>
      <c r="E1885" s="291"/>
      <c r="F1885" s="291"/>
      <c r="G1885" s="291"/>
      <c r="H1885" s="291"/>
    </row>
    <row r="1886" ht="15.95" customHeight="1" spans="2:8">
      <c r="B1886" s="291"/>
      <c r="C1886" s="291"/>
      <c r="D1886" s="291"/>
      <c r="E1886" s="291"/>
      <c r="F1886" s="291"/>
      <c r="G1886" s="291"/>
      <c r="H1886" s="291"/>
    </row>
    <row r="1887" ht="15.95" customHeight="1" spans="2:8">
      <c r="B1887" s="291"/>
      <c r="C1887" s="291"/>
      <c r="D1887" s="291"/>
      <c r="E1887" s="291"/>
      <c r="F1887" s="291"/>
      <c r="G1887" s="291"/>
      <c r="H1887" s="291"/>
    </row>
    <row r="1888" ht="15.95" customHeight="1" spans="2:8">
      <c r="B1888" s="291"/>
      <c r="C1888" s="291"/>
      <c r="D1888" s="291"/>
      <c r="E1888" s="291"/>
      <c r="F1888" s="291"/>
      <c r="G1888" s="291"/>
      <c r="H1888" s="291"/>
    </row>
    <row r="1889" ht="15.95" customHeight="1" spans="2:8">
      <c r="B1889" s="291"/>
      <c r="C1889" s="291"/>
      <c r="D1889" s="291"/>
      <c r="E1889" s="291"/>
      <c r="F1889" s="291"/>
      <c r="G1889" s="291"/>
      <c r="H1889" s="291"/>
    </row>
    <row r="1890" ht="15.95" customHeight="1" spans="2:8">
      <c r="B1890" s="291"/>
      <c r="C1890" s="291"/>
      <c r="D1890" s="291"/>
      <c r="E1890" s="291"/>
      <c r="F1890" s="291"/>
      <c r="G1890" s="291"/>
      <c r="H1890" s="291"/>
    </row>
    <row r="1891" ht="15.95" customHeight="1" spans="2:8">
      <c r="B1891" s="291"/>
      <c r="C1891" s="291"/>
      <c r="D1891" s="291"/>
      <c r="E1891" s="291"/>
      <c r="F1891" s="291"/>
      <c r="G1891" s="291"/>
      <c r="H1891" s="291"/>
    </row>
    <row r="1892" ht="15.95" customHeight="1" spans="2:8">
      <c r="B1892" s="291"/>
      <c r="C1892" s="291"/>
      <c r="D1892" s="291"/>
      <c r="E1892" s="291"/>
      <c r="F1892" s="291"/>
      <c r="G1892" s="291"/>
      <c r="H1892" s="291"/>
    </row>
    <row r="1893" ht="15.95" customHeight="1" spans="2:8">
      <c r="B1893" s="291"/>
      <c r="C1893" s="291"/>
      <c r="D1893" s="291"/>
      <c r="E1893" s="291"/>
      <c r="F1893" s="291"/>
      <c r="G1893" s="291"/>
      <c r="H1893" s="291"/>
    </row>
    <row r="1894" ht="15.95" customHeight="1" spans="2:8">
      <c r="B1894" s="295"/>
      <c r="C1894" s="295"/>
      <c r="D1894" s="295"/>
      <c r="E1894" s="295"/>
      <c r="F1894" s="295"/>
      <c r="G1894" s="295"/>
      <c r="H1894" s="295"/>
    </row>
    <row r="1895" ht="15.95" customHeight="1" spans="2:8">
      <c r="B1895" s="295"/>
      <c r="C1895" s="295"/>
      <c r="D1895" s="295"/>
      <c r="E1895" s="295"/>
      <c r="F1895" s="295"/>
      <c r="G1895" s="295"/>
      <c r="H1895" s="295"/>
    </row>
    <row r="1896" ht="15.95" customHeight="1" spans="2:8">
      <c r="B1896" s="295"/>
      <c r="C1896" s="295"/>
      <c r="D1896" s="295"/>
      <c r="E1896" s="295"/>
      <c r="F1896" s="295"/>
      <c r="G1896" s="295"/>
      <c r="H1896" s="295"/>
    </row>
    <row r="1897" ht="15.95" customHeight="1" spans="2:8">
      <c r="B1897" s="295"/>
      <c r="C1897" s="295"/>
      <c r="D1897" s="295"/>
      <c r="E1897" s="295"/>
      <c r="F1897" s="295"/>
      <c r="G1897" s="295"/>
      <c r="H1897" s="295"/>
    </row>
    <row r="1898" ht="15.95" customHeight="1" spans="2:8">
      <c r="B1898" s="295"/>
      <c r="C1898" s="295"/>
      <c r="D1898" s="295"/>
      <c r="E1898" s="295"/>
      <c r="F1898" s="295"/>
      <c r="G1898" s="295"/>
      <c r="H1898" s="295"/>
    </row>
    <row r="1899" ht="15.95" customHeight="1" spans="2:8">
      <c r="B1899" s="295"/>
      <c r="C1899" s="295"/>
      <c r="D1899" s="295"/>
      <c r="E1899" s="295"/>
      <c r="F1899" s="295"/>
      <c r="G1899" s="295"/>
      <c r="H1899" s="295"/>
    </row>
    <row r="1900" ht="15.95" customHeight="1" spans="2:8">
      <c r="B1900" s="295"/>
      <c r="C1900" s="295"/>
      <c r="D1900" s="295"/>
      <c r="E1900" s="295"/>
      <c r="F1900" s="295"/>
      <c r="G1900" s="295"/>
      <c r="H1900" s="295"/>
    </row>
    <row r="1901" ht="15.95" customHeight="1" spans="2:8">
      <c r="B1901" s="295"/>
      <c r="C1901" s="295"/>
      <c r="D1901" s="295"/>
      <c r="E1901" s="295"/>
      <c r="F1901" s="295"/>
      <c r="G1901" s="295"/>
      <c r="H1901" s="295"/>
    </row>
    <row r="1902" ht="15.95" customHeight="1" spans="2:8">
      <c r="B1902" s="295"/>
      <c r="C1902" s="295"/>
      <c r="D1902" s="295"/>
      <c r="E1902" s="295"/>
      <c r="F1902" s="295"/>
      <c r="G1902" s="295"/>
      <c r="H1902" s="295"/>
    </row>
    <row r="1903" ht="15.95" customHeight="1" spans="2:8">
      <c r="B1903" s="295"/>
      <c r="C1903" s="295"/>
      <c r="D1903" s="295"/>
      <c r="E1903" s="295"/>
      <c r="F1903" s="295"/>
      <c r="G1903" s="295"/>
      <c r="H1903" s="295"/>
    </row>
    <row r="1904" ht="15.95" customHeight="1" spans="2:8">
      <c r="B1904" s="295"/>
      <c r="C1904" s="295"/>
      <c r="D1904" s="295"/>
      <c r="E1904" s="295"/>
      <c r="F1904" s="295"/>
      <c r="G1904" s="295"/>
      <c r="H1904" s="295"/>
    </row>
    <row r="1905" ht="15.95" customHeight="1" spans="2:8">
      <c r="B1905" s="295"/>
      <c r="C1905" s="295"/>
      <c r="D1905" s="295"/>
      <c r="E1905" s="295"/>
      <c r="F1905" s="295"/>
      <c r="G1905" s="295"/>
      <c r="H1905" s="295"/>
    </row>
    <row r="1906" ht="15.95" customHeight="1" spans="2:8">
      <c r="B1906" s="295"/>
      <c r="C1906" s="295"/>
      <c r="D1906" s="295"/>
      <c r="E1906" s="295"/>
      <c r="F1906" s="295"/>
      <c r="G1906" s="295"/>
      <c r="H1906" s="295"/>
    </row>
    <row r="1907" ht="15.95" customHeight="1" spans="2:8">
      <c r="B1907" s="295"/>
      <c r="C1907" s="295"/>
      <c r="D1907" s="295"/>
      <c r="E1907" s="295"/>
      <c r="F1907" s="295"/>
      <c r="G1907" s="295"/>
      <c r="H1907" s="295"/>
    </row>
    <row r="1908" ht="15.95" customHeight="1" spans="2:8">
      <c r="B1908" s="295"/>
      <c r="C1908" s="295"/>
      <c r="D1908" s="295"/>
      <c r="E1908" s="295"/>
      <c r="F1908" s="295"/>
      <c r="G1908" s="295"/>
      <c r="H1908" s="295"/>
    </row>
    <row r="1909" ht="15.95" customHeight="1" spans="2:8">
      <c r="B1909" s="295"/>
      <c r="C1909" s="295"/>
      <c r="D1909" s="295"/>
      <c r="E1909" s="295"/>
      <c r="F1909" s="295"/>
      <c r="G1909" s="295"/>
      <c r="H1909" s="295"/>
    </row>
    <row r="1910" ht="15.95" customHeight="1"/>
    <row r="1911" ht="15.95" customHeight="1"/>
    <row r="1912" ht="15.95" customHeight="1" spans="1:8">
      <c r="A1912" s="178"/>
      <c r="B1912" s="178"/>
      <c r="C1912" s="180"/>
      <c r="D1912" s="180"/>
      <c r="E1912" s="180"/>
      <c r="F1912" s="178"/>
      <c r="G1912" s="178" t="s">
        <v>369</v>
      </c>
      <c r="H1912" s="181">
        <f ca="1">TODAY()</f>
        <v>46050</v>
      </c>
    </row>
    <row r="1913" ht="15.95" customHeight="1" spans="1:8">
      <c r="A1913" s="178"/>
      <c r="B1913" s="178"/>
      <c r="C1913" s="180"/>
      <c r="D1913" s="180"/>
      <c r="E1913" s="180"/>
      <c r="F1913" s="178"/>
      <c r="G1913" s="178"/>
      <c r="H1913" s="178"/>
    </row>
    <row r="1914" ht="15.95" customHeight="1" spans="1:8">
      <c r="A1914" s="178"/>
      <c r="B1914" s="178"/>
      <c r="C1914" s="180"/>
      <c r="D1914" s="180"/>
      <c r="E1914" s="180"/>
      <c r="F1914" s="178"/>
      <c r="G1914" s="178"/>
      <c r="H1914" s="178"/>
    </row>
    <row r="1915" ht="15.95" customHeight="1" spans="1:8">
      <c r="A1915" s="178"/>
      <c r="B1915" s="178"/>
      <c r="C1915" s="180"/>
      <c r="D1915" s="180"/>
      <c r="E1915" s="180"/>
      <c r="F1915" s="178"/>
      <c r="G1915" s="178"/>
      <c r="H1915" s="178"/>
    </row>
    <row r="1916" ht="15.95" customHeight="1" spans="1:8">
      <c r="A1916" s="182" t="str">
        <f>$G$4</f>
        <v>PREFEITURA DO MUNICÍPIO DE OSVALDO CRUZ/SP</v>
      </c>
      <c r="B1916" s="182"/>
      <c r="C1916" s="180"/>
      <c r="D1916" s="180"/>
      <c r="E1916" s="180"/>
      <c r="F1916" s="178"/>
      <c r="G1916" s="178"/>
      <c r="H1916" s="178"/>
    </row>
    <row r="1917" ht="15.95" customHeight="1" spans="1:8">
      <c r="A1917" s="182" t="str">
        <f>$G$6</f>
        <v>PREGÃO PRESENCIAL Nº 01/2026</v>
      </c>
      <c r="B1917" s="182"/>
      <c r="C1917" s="180"/>
      <c r="D1917" s="180"/>
      <c r="E1917" s="180"/>
      <c r="F1917" s="178"/>
      <c r="G1917" s="178"/>
      <c r="H1917" s="178"/>
    </row>
    <row r="1918" ht="15.95" customHeight="1" spans="1:8">
      <c r="A1918" s="182" t="s">
        <v>370</v>
      </c>
      <c r="B1918" s="184" t="str">
        <f>$B$6</f>
        <v>Nº 01/2026</v>
      </c>
      <c r="C1918" s="180"/>
      <c r="D1918" s="180"/>
      <c r="E1918" s="180"/>
      <c r="F1918" s="178"/>
      <c r="G1918" s="178"/>
      <c r="H1918" s="178"/>
    </row>
    <row r="1919" ht="15.95" customHeight="1" spans="1:8">
      <c r="A1919" s="182" t="s">
        <v>371</v>
      </c>
      <c r="B1919" s="185">
        <f>$B$7</f>
        <v>46056</v>
      </c>
      <c r="C1919" s="180"/>
      <c r="D1919" s="180"/>
      <c r="E1919" s="180"/>
      <c r="F1919" s="178"/>
      <c r="G1919" s="178"/>
      <c r="H1919" s="178"/>
    </row>
    <row r="1920" ht="15.95" customHeight="1" spans="1:8">
      <c r="A1920" s="182" t="s">
        <v>372</v>
      </c>
      <c r="B1920" s="186">
        <f>$B$8</f>
        <v>0.375</v>
      </c>
      <c r="C1920" s="180"/>
      <c r="D1920" s="180"/>
      <c r="E1920" s="180"/>
      <c r="F1920" s="178"/>
      <c r="G1920" s="178"/>
      <c r="H1920" s="178"/>
    </row>
    <row r="1921" ht="15.95" customHeight="1" spans="1:8">
      <c r="A1921" s="182" t="s">
        <v>373</v>
      </c>
      <c r="B1921" s="182"/>
      <c r="C1921" s="180"/>
      <c r="D1921" s="180"/>
      <c r="E1921" s="180"/>
      <c r="F1921" s="178"/>
      <c r="G1921" s="178"/>
      <c r="H1921" s="178"/>
    </row>
    <row r="1922" ht="15.95" customHeight="1" spans="2:8">
      <c r="B1922" s="295"/>
      <c r="C1922" s="295"/>
      <c r="D1922" s="295"/>
      <c r="E1922" s="295"/>
      <c r="F1922" s="295"/>
      <c r="G1922" s="295"/>
      <c r="H1922" s="295"/>
    </row>
    <row r="1923" ht="15.95" customHeight="1" spans="2:8">
      <c r="B1923" s="295"/>
      <c r="C1923" s="295"/>
      <c r="D1923" s="295"/>
      <c r="E1923" s="295"/>
      <c r="F1923" s="295"/>
      <c r="G1923" s="295"/>
      <c r="H1923" s="295"/>
    </row>
    <row r="1924" ht="15.95" customHeight="1" spans="2:8">
      <c r="B1924" s="296"/>
      <c r="C1924" s="296"/>
      <c r="D1924" s="296"/>
      <c r="E1924" s="296"/>
      <c r="F1924" s="296"/>
      <c r="G1924" s="296"/>
      <c r="H1924" s="296"/>
    </row>
    <row r="1925" ht="15.95" customHeight="1" spans="2:8">
      <c r="B1925" s="296"/>
      <c r="C1925" s="296"/>
      <c r="D1925" s="296"/>
      <c r="E1925" s="296"/>
      <c r="F1925" s="296"/>
      <c r="G1925" s="296"/>
      <c r="H1925" s="296"/>
    </row>
    <row r="1926" ht="15.95" customHeight="1" spans="2:8">
      <c r="B1926" s="296"/>
      <c r="C1926" s="296"/>
      <c r="D1926" s="296"/>
      <c r="E1926" s="296"/>
      <c r="F1926" s="296"/>
      <c r="G1926" s="296"/>
      <c r="H1926" s="296"/>
    </row>
    <row r="1927" ht="15.95" customHeight="1" spans="2:8">
      <c r="B1927" s="296"/>
      <c r="C1927" s="296"/>
      <c r="D1927" s="296"/>
      <c r="E1927" s="296"/>
      <c r="F1927" s="296"/>
      <c r="G1927" s="296"/>
      <c r="H1927" s="296"/>
    </row>
    <row r="1928" ht="15.95" customHeight="1" spans="2:8">
      <c r="B1928" s="296"/>
      <c r="C1928" s="296"/>
      <c r="D1928" s="296"/>
      <c r="E1928" s="296"/>
      <c r="F1928" s="296"/>
      <c r="G1928" s="296"/>
      <c r="H1928" s="296"/>
    </row>
    <row r="1929" ht="15.95" customHeight="1" spans="2:8">
      <c r="B1929" s="297" t="str">
        <f>IF(K34="X","PROPOSTA VIA 1","PROPOSTA VIA 1")</f>
        <v>PROPOSTA VIA 1</v>
      </c>
      <c r="C1929" s="297"/>
      <c r="D1929" s="297"/>
      <c r="E1929" s="297"/>
      <c r="F1929" s="297"/>
      <c r="G1929" s="297"/>
      <c r="H1929" s="297"/>
    </row>
    <row r="1930" ht="15.95" customHeight="1" spans="2:8">
      <c r="B1930" s="297"/>
      <c r="C1930" s="297"/>
      <c r="D1930" s="297"/>
      <c r="E1930" s="297"/>
      <c r="F1930" s="297"/>
      <c r="G1930" s="297"/>
      <c r="H1930" s="297"/>
    </row>
    <row r="1931" ht="15.95" customHeight="1" spans="2:8">
      <c r="B1931" s="297"/>
      <c r="C1931" s="297"/>
      <c r="D1931" s="297"/>
      <c r="E1931" s="297"/>
      <c r="F1931" s="297"/>
      <c r="G1931" s="297"/>
      <c r="H1931" s="297"/>
    </row>
    <row r="1932" ht="15.95" customHeight="1" spans="2:8">
      <c r="B1932" s="297"/>
      <c r="C1932" s="297"/>
      <c r="D1932" s="297"/>
      <c r="E1932" s="297"/>
      <c r="F1932" s="297"/>
      <c r="G1932" s="297"/>
      <c r="H1932" s="297"/>
    </row>
    <row r="1933" ht="15.95" customHeight="1" spans="2:8">
      <c r="B1933" s="297"/>
      <c r="C1933" s="297"/>
      <c r="D1933" s="297"/>
      <c r="E1933" s="297"/>
      <c r="F1933" s="297"/>
      <c r="G1933" s="297"/>
      <c r="H1933" s="297"/>
    </row>
    <row r="1934" ht="15.95" customHeight="1" spans="2:8">
      <c r="B1934" s="297"/>
      <c r="C1934" s="297"/>
      <c r="D1934" s="297"/>
      <c r="E1934" s="297"/>
      <c r="F1934" s="297"/>
      <c r="G1934" s="297"/>
      <c r="H1934" s="297"/>
    </row>
    <row r="1935" ht="15.95" customHeight="1" spans="2:8">
      <c r="B1935" s="297"/>
      <c r="C1935" s="297"/>
      <c r="D1935" s="297"/>
      <c r="E1935" s="297"/>
      <c r="F1935" s="297"/>
      <c r="G1935" s="297"/>
      <c r="H1935" s="297"/>
    </row>
    <row r="1936" ht="15.95" customHeight="1" spans="2:8">
      <c r="B1936" s="297"/>
      <c r="C1936" s="297"/>
      <c r="D1936" s="297"/>
      <c r="E1936" s="297"/>
      <c r="F1936" s="297"/>
      <c r="G1936" s="297"/>
      <c r="H1936" s="297"/>
    </row>
    <row r="1937" ht="15.95" customHeight="1" spans="2:8">
      <c r="B1937" s="297"/>
      <c r="C1937" s="297"/>
      <c r="D1937" s="297"/>
      <c r="E1937" s="297"/>
      <c r="F1937" s="297"/>
      <c r="G1937" s="297"/>
      <c r="H1937" s="297"/>
    </row>
    <row r="1938" ht="15.95" customHeight="1" spans="2:8">
      <c r="B1938" s="297"/>
      <c r="C1938" s="297"/>
      <c r="D1938" s="297"/>
      <c r="E1938" s="297"/>
      <c r="F1938" s="297"/>
      <c r="G1938" s="297"/>
      <c r="H1938" s="297"/>
    </row>
    <row r="1939" ht="15.95" customHeight="1" spans="2:8">
      <c r="B1939" s="297"/>
      <c r="C1939" s="297"/>
      <c r="D1939" s="297"/>
      <c r="E1939" s="297"/>
      <c r="F1939" s="297"/>
      <c r="G1939" s="297"/>
      <c r="H1939" s="297"/>
    </row>
    <row r="1940" ht="15.95" customHeight="1" spans="2:8">
      <c r="B1940" s="297"/>
      <c r="C1940" s="297"/>
      <c r="D1940" s="297"/>
      <c r="E1940" s="297"/>
      <c r="F1940" s="297"/>
      <c r="G1940" s="297"/>
      <c r="H1940" s="297"/>
    </row>
    <row r="1941" ht="15.95" customHeight="1" spans="2:8">
      <c r="B1941" s="297"/>
      <c r="C1941" s="297"/>
      <c r="D1941" s="297"/>
      <c r="E1941" s="297"/>
      <c r="F1941" s="297"/>
      <c r="G1941" s="297"/>
      <c r="H1941" s="297"/>
    </row>
    <row r="1942" ht="15.95" customHeight="1" spans="2:8">
      <c r="B1942" s="297"/>
      <c r="C1942" s="297"/>
      <c r="D1942" s="297"/>
      <c r="E1942" s="297"/>
      <c r="F1942" s="297"/>
      <c r="G1942" s="297"/>
      <c r="H1942" s="297"/>
    </row>
    <row r="1943" ht="15.95" customHeight="1" spans="2:8">
      <c r="B1943" s="297"/>
      <c r="C1943" s="297"/>
      <c r="D1943" s="297"/>
      <c r="E1943" s="297"/>
      <c r="F1943" s="297"/>
      <c r="G1943" s="297"/>
      <c r="H1943" s="297"/>
    </row>
    <row r="1944" ht="15.95" customHeight="1" spans="2:8">
      <c r="B1944" s="297"/>
      <c r="C1944" s="297"/>
      <c r="D1944" s="297"/>
      <c r="E1944" s="297"/>
      <c r="F1944" s="297"/>
      <c r="G1944" s="297"/>
      <c r="H1944" s="297"/>
    </row>
    <row r="1945" ht="15.95" customHeight="1" spans="2:8">
      <c r="B1945" s="297"/>
      <c r="C1945" s="297"/>
      <c r="D1945" s="297"/>
      <c r="E1945" s="297"/>
      <c r="F1945" s="297"/>
      <c r="G1945" s="297"/>
      <c r="H1945" s="297"/>
    </row>
    <row r="1946" ht="15.95" customHeight="1" spans="2:8">
      <c r="B1946" s="297"/>
      <c r="C1946" s="297"/>
      <c r="D1946" s="297"/>
      <c r="E1946" s="297"/>
      <c r="F1946" s="297"/>
      <c r="G1946" s="297"/>
      <c r="H1946" s="297"/>
    </row>
    <row r="1947" ht="15.95" customHeight="1" spans="2:8">
      <c r="B1947" s="297"/>
      <c r="C1947" s="297"/>
      <c r="D1947" s="297"/>
      <c r="E1947" s="297"/>
      <c r="F1947" s="297"/>
      <c r="G1947" s="297"/>
      <c r="H1947" s="297"/>
    </row>
    <row r="1948" ht="15.95" customHeight="1" spans="2:8">
      <c r="B1948" s="297"/>
      <c r="C1948" s="297"/>
      <c r="D1948" s="297"/>
      <c r="E1948" s="297"/>
      <c r="F1948" s="297"/>
      <c r="G1948" s="297"/>
      <c r="H1948" s="297"/>
    </row>
    <row r="1949" ht="15.95" customHeight="1" spans="2:8">
      <c r="B1949" s="297"/>
      <c r="C1949" s="297"/>
      <c r="D1949" s="297"/>
      <c r="E1949" s="297"/>
      <c r="F1949" s="297"/>
      <c r="G1949" s="297"/>
      <c r="H1949" s="297"/>
    </row>
    <row r="1950" ht="15.95" customHeight="1" spans="2:8">
      <c r="B1950" s="297"/>
      <c r="C1950" s="297"/>
      <c r="D1950" s="297"/>
      <c r="E1950" s="297"/>
      <c r="F1950" s="297"/>
      <c r="G1950" s="297"/>
      <c r="H1950" s="297"/>
    </row>
    <row r="1951" ht="15.95" customHeight="1"/>
    <row r="1952" ht="15.95" customHeight="1"/>
    <row r="1953" ht="15.95" customHeight="1"/>
    <row r="1954" ht="15.95" customHeight="1"/>
    <row r="1955" ht="15.95" customHeight="1"/>
    <row r="1956" ht="15.95" customHeight="1"/>
    <row r="1957" ht="15.95" customHeight="1"/>
    <row r="1958" ht="15.95" customHeight="1"/>
    <row r="1959" ht="15.95" customHeight="1" spans="1:8">
      <c r="A1959" s="178"/>
      <c r="B1959" s="178"/>
      <c r="C1959" s="180"/>
      <c r="D1959" s="180"/>
      <c r="E1959" s="180"/>
      <c r="F1959" s="178"/>
      <c r="G1959" s="178" t="s">
        <v>369</v>
      </c>
      <c r="H1959" s="181">
        <f ca="1">TODAY()</f>
        <v>46050</v>
      </c>
    </row>
    <row r="1960" ht="15.95" customHeight="1" spans="1:8">
      <c r="A1960" s="178"/>
      <c r="B1960" s="178"/>
      <c r="C1960" s="180"/>
      <c r="D1960" s="180"/>
      <c r="E1960" s="180"/>
      <c r="F1960" s="178"/>
      <c r="G1960" s="178"/>
      <c r="H1960" s="178"/>
    </row>
    <row r="1961" ht="15.95" customHeight="1" spans="1:8">
      <c r="A1961" s="178"/>
      <c r="B1961" s="178"/>
      <c r="C1961" s="180"/>
      <c r="D1961" s="180"/>
      <c r="E1961" s="180"/>
      <c r="F1961" s="178"/>
      <c r="G1961" s="178"/>
      <c r="H1961" s="178"/>
    </row>
    <row r="1962" ht="15.95" customHeight="1" spans="1:8">
      <c r="A1962" s="178"/>
      <c r="B1962" s="178"/>
      <c r="C1962" s="180"/>
      <c r="D1962" s="180"/>
      <c r="E1962" s="180"/>
      <c r="F1962" s="178"/>
      <c r="G1962" s="178"/>
      <c r="H1962" s="178"/>
    </row>
    <row r="1963" ht="15.95" customHeight="1" spans="1:8">
      <c r="A1963" s="182" t="str">
        <f>$G$4</f>
        <v>PREFEITURA DO MUNICÍPIO DE OSVALDO CRUZ/SP</v>
      </c>
      <c r="B1963" s="182"/>
      <c r="C1963" s="180"/>
      <c r="D1963" s="180"/>
      <c r="E1963" s="180"/>
      <c r="F1963" s="178"/>
      <c r="G1963" s="178"/>
      <c r="H1963" s="178"/>
    </row>
    <row r="1964" ht="15.95" customHeight="1" spans="1:8">
      <c r="A1964" s="182" t="str">
        <f>$G$6</f>
        <v>PREGÃO PRESENCIAL Nº 01/2026</v>
      </c>
      <c r="B1964" s="182"/>
      <c r="C1964" s="180"/>
      <c r="D1964" s="180"/>
      <c r="E1964" s="180"/>
      <c r="F1964" s="178"/>
      <c r="G1964" s="178"/>
      <c r="H1964" s="178"/>
    </row>
    <row r="1965" ht="15.95" customHeight="1" spans="1:8">
      <c r="A1965" s="182" t="s">
        <v>370</v>
      </c>
      <c r="B1965" s="184" t="str">
        <f>$B$6</f>
        <v>Nº 01/2026</v>
      </c>
      <c r="C1965" s="180"/>
      <c r="D1965" s="180"/>
      <c r="E1965" s="180"/>
      <c r="F1965" s="178"/>
      <c r="G1965" s="178"/>
      <c r="H1965" s="178"/>
    </row>
    <row r="1966" ht="15.95" customHeight="1" spans="1:8">
      <c r="A1966" s="182" t="s">
        <v>371</v>
      </c>
      <c r="B1966" s="185">
        <f>$B$7</f>
        <v>46056</v>
      </c>
      <c r="C1966" s="180"/>
      <c r="D1966" s="180"/>
      <c r="E1966" s="180"/>
      <c r="F1966" s="178"/>
      <c r="G1966" s="178"/>
      <c r="H1966" s="178"/>
    </row>
    <row r="1967" ht="15.95" customHeight="1" spans="1:8">
      <c r="A1967" s="182" t="s">
        <v>372</v>
      </c>
      <c r="B1967" s="186">
        <f>$B$8</f>
        <v>0.375</v>
      </c>
      <c r="C1967" s="180"/>
      <c r="D1967" s="180"/>
      <c r="E1967" s="180"/>
      <c r="F1967" s="178"/>
      <c r="G1967" s="178"/>
      <c r="H1967" s="178"/>
    </row>
    <row r="1968" ht="15.95" customHeight="1" spans="1:8">
      <c r="A1968" s="182" t="s">
        <v>373</v>
      </c>
      <c r="B1968" s="182"/>
      <c r="C1968" s="180"/>
      <c r="D1968" s="180"/>
      <c r="E1968" s="180"/>
      <c r="F1968" s="178"/>
      <c r="G1968" s="178"/>
      <c r="H1968" s="178"/>
    </row>
    <row r="1969" ht="15.95" customHeight="1"/>
    <row r="1970" ht="15.95" customHeight="1"/>
    <row r="1971" ht="15.95" customHeight="1" spans="2:9">
      <c r="B1971" s="296"/>
      <c r="C1971" s="296"/>
      <c r="D1971" s="296"/>
      <c r="E1971" s="296"/>
      <c r="F1971" s="296"/>
      <c r="G1971" s="296"/>
      <c r="H1971" s="296"/>
      <c r="I1971" s="296"/>
    </row>
    <row r="1972" ht="15.95" customHeight="1" spans="2:9">
      <c r="B1972" s="296"/>
      <c r="C1972" s="296"/>
      <c r="D1972" s="296"/>
      <c r="E1972" s="296"/>
      <c r="F1972" s="296"/>
      <c r="G1972" s="296"/>
      <c r="H1972" s="296"/>
      <c r="I1972" s="296"/>
    </row>
    <row r="1973" ht="15.95" customHeight="1" spans="2:9">
      <c r="B1973" s="296"/>
      <c r="C1973" s="296"/>
      <c r="D1973" s="296"/>
      <c r="E1973" s="296"/>
      <c r="F1973" s="296"/>
      <c r="G1973" s="296"/>
      <c r="H1973" s="296"/>
      <c r="I1973" s="296"/>
    </row>
    <row r="1974" ht="15.95" customHeight="1" spans="2:9">
      <c r="B1974" s="296"/>
      <c r="C1974" s="296"/>
      <c r="D1974" s="296"/>
      <c r="E1974" s="296"/>
      <c r="F1974" s="296"/>
      <c r="G1974" s="296"/>
      <c r="H1974" s="296"/>
      <c r="I1974" s="296"/>
    </row>
    <row r="1975" ht="15.95" customHeight="1"/>
    <row r="1976" ht="15.95" customHeight="1"/>
    <row r="1977" ht="15.95" customHeight="1" spans="2:9">
      <c r="B1977" s="298" t="str">
        <f>H35</f>
        <v>CD PROGRAMA</v>
      </c>
      <c r="C1977" s="298"/>
      <c r="D1977" s="298"/>
      <c r="E1977" s="298"/>
      <c r="F1977" s="298"/>
      <c r="G1977" s="298"/>
      <c r="H1977" s="298"/>
      <c r="I1977" s="298"/>
    </row>
    <row r="1978" ht="15.95" customHeight="1" spans="2:9">
      <c r="B1978" s="298"/>
      <c r="C1978" s="298"/>
      <c r="D1978" s="298"/>
      <c r="E1978" s="298"/>
      <c r="F1978" s="298"/>
      <c r="G1978" s="298"/>
      <c r="H1978" s="298"/>
      <c r="I1978" s="298"/>
    </row>
    <row r="1979" ht="15.95" customHeight="1" spans="2:9">
      <c r="B1979" s="298"/>
      <c r="C1979" s="298"/>
      <c r="D1979" s="298"/>
      <c r="E1979" s="298"/>
      <c r="F1979" s="298"/>
      <c r="G1979" s="298"/>
      <c r="H1979" s="298"/>
      <c r="I1979" s="298"/>
    </row>
    <row r="1980" ht="15.95" customHeight="1" spans="2:9">
      <c r="B1980" s="298"/>
      <c r="C1980" s="298"/>
      <c r="D1980" s="298"/>
      <c r="E1980" s="298"/>
      <c r="F1980" s="298"/>
      <c r="G1980" s="298"/>
      <c r="H1980" s="298"/>
      <c r="I1980" s="298"/>
    </row>
    <row r="1981" ht="15.95" customHeight="1" spans="2:9">
      <c r="B1981" s="298"/>
      <c r="C1981" s="298"/>
      <c r="D1981" s="298"/>
      <c r="E1981" s="298"/>
      <c r="F1981" s="298"/>
      <c r="G1981" s="298"/>
      <c r="H1981" s="298"/>
      <c r="I1981" s="298"/>
    </row>
    <row r="1982" ht="15.95" customHeight="1" spans="2:9">
      <c r="B1982" s="298"/>
      <c r="C1982" s="298"/>
      <c r="D1982" s="298"/>
      <c r="E1982" s="298"/>
      <c r="F1982" s="298"/>
      <c r="G1982" s="298"/>
      <c r="H1982" s="298"/>
      <c r="I1982" s="298"/>
    </row>
    <row r="1983" ht="15.95" customHeight="1" spans="2:9">
      <c r="B1983" s="298"/>
      <c r="C1983" s="298"/>
      <c r="D1983" s="298"/>
      <c r="E1983" s="298"/>
      <c r="F1983" s="298"/>
      <c r="G1983" s="298"/>
      <c r="H1983" s="298"/>
      <c r="I1983" s="298"/>
    </row>
    <row r="1984" ht="15.95" customHeight="1" spans="2:9">
      <c r="B1984" s="298"/>
      <c r="C1984" s="298"/>
      <c r="D1984" s="298"/>
      <c r="E1984" s="298"/>
      <c r="F1984" s="298"/>
      <c r="G1984" s="298"/>
      <c r="H1984" s="298"/>
      <c r="I1984" s="298"/>
    </row>
    <row r="1985" ht="15.95" customHeight="1" spans="2:9">
      <c r="B1985" s="298"/>
      <c r="C1985" s="298"/>
      <c r="D1985" s="298"/>
      <c r="E1985" s="298"/>
      <c r="F1985" s="298"/>
      <c r="G1985" s="298"/>
      <c r="H1985" s="298"/>
      <c r="I1985" s="298"/>
    </row>
    <row r="1986" ht="15.95" customHeight="1" spans="2:9">
      <c r="B1986" s="298"/>
      <c r="C1986" s="298"/>
      <c r="D1986" s="298"/>
      <c r="E1986" s="298"/>
      <c r="F1986" s="298"/>
      <c r="G1986" s="298"/>
      <c r="H1986" s="298"/>
      <c r="I1986" s="298"/>
    </row>
    <row r="1987" ht="15.95" customHeight="1" spans="2:9">
      <c r="B1987" s="298"/>
      <c r="C1987" s="298"/>
      <c r="D1987" s="298"/>
      <c r="E1987" s="298"/>
      <c r="F1987" s="298"/>
      <c r="G1987" s="298"/>
      <c r="H1987" s="298"/>
      <c r="I1987" s="298"/>
    </row>
    <row r="1988" ht="15.95" customHeight="1" spans="2:9">
      <c r="B1988" s="298"/>
      <c r="C1988" s="298"/>
      <c r="D1988" s="298"/>
      <c r="E1988" s="298"/>
      <c r="F1988" s="298"/>
      <c r="G1988" s="298"/>
      <c r="H1988" s="298"/>
      <c r="I1988" s="298"/>
    </row>
    <row r="1989" ht="15.95" customHeight="1" spans="2:9">
      <c r="B1989" s="298"/>
      <c r="C1989" s="298"/>
      <c r="D1989" s="298"/>
      <c r="E1989" s="298"/>
      <c r="F1989" s="298"/>
      <c r="G1989" s="298"/>
      <c r="H1989" s="298"/>
      <c r="I1989" s="298"/>
    </row>
    <row r="1990" ht="15.95" customHeight="1" spans="2:9">
      <c r="B1990" s="298"/>
      <c r="C1990" s="298"/>
      <c r="D1990" s="298"/>
      <c r="E1990" s="298"/>
      <c r="F1990" s="298"/>
      <c r="G1990" s="298"/>
      <c r="H1990" s="298"/>
      <c r="I1990" s="298"/>
    </row>
    <row r="1991" ht="15.95" customHeight="1" spans="2:9">
      <c r="B1991" s="298"/>
      <c r="C1991" s="298"/>
      <c r="D1991" s="298"/>
      <c r="E1991" s="298"/>
      <c r="F1991" s="298"/>
      <c r="G1991" s="298"/>
      <c r="H1991" s="298"/>
      <c r="I1991" s="298"/>
    </row>
    <row r="1992" ht="15.95" customHeight="1" spans="2:9">
      <c r="B1992" s="298"/>
      <c r="C1992" s="298"/>
      <c r="D1992" s="298"/>
      <c r="E1992" s="298"/>
      <c r="F1992" s="298"/>
      <c r="G1992" s="298"/>
      <c r="H1992" s="298"/>
      <c r="I1992" s="298"/>
    </row>
    <row r="1993" ht="15.95" customHeight="1" spans="2:9">
      <c r="B1993" s="298"/>
      <c r="C1993" s="298"/>
      <c r="D1993" s="298"/>
      <c r="E1993" s="298"/>
      <c r="F1993" s="298"/>
      <c r="G1993" s="298"/>
      <c r="H1993" s="298"/>
      <c r="I1993" s="298"/>
    </row>
    <row r="1994" ht="15.95" customHeight="1" spans="2:9">
      <c r="B1994" s="298"/>
      <c r="C1994" s="298"/>
      <c r="D1994" s="298"/>
      <c r="E1994" s="298"/>
      <c r="F1994" s="298"/>
      <c r="G1994" s="298"/>
      <c r="H1994" s="298"/>
      <c r="I1994" s="298"/>
    </row>
    <row r="1995" ht="15.95" customHeight="1"/>
    <row r="1996" ht="15.95" customHeight="1"/>
    <row r="1997" ht="15.95" customHeight="1"/>
    <row r="1998" ht="15.95" customHeight="1"/>
    <row r="1999" ht="15.95" customHeight="1"/>
    <row r="2000" ht="15.95" customHeight="1"/>
    <row r="2001" ht="15.95" customHeight="1"/>
    <row r="2002" ht="15.95" customHeight="1"/>
    <row r="2003" ht="15.95" customHeight="1"/>
    <row r="2004" ht="15.95" customHeight="1"/>
    <row r="2005" ht="15.95" customHeight="1"/>
    <row r="2006" ht="15.95" customHeight="1"/>
    <row r="2007" ht="15.95" customHeight="1"/>
    <row r="2008" ht="15.95" customHeight="1"/>
    <row r="2009" ht="15.95" customHeight="1"/>
    <row r="2010" ht="15.95" customHeight="1"/>
    <row r="2011" ht="15.95" customHeight="1"/>
    <row r="2012" ht="15.95" customHeight="1"/>
    <row r="2013" ht="15.95" customHeight="1" spans="1:8">
      <c r="A2013" s="178"/>
      <c r="B2013" s="178"/>
      <c r="C2013" s="180"/>
      <c r="D2013" s="180"/>
      <c r="E2013" s="180"/>
      <c r="F2013" s="178"/>
      <c r="G2013" s="178" t="s">
        <v>369</v>
      </c>
      <c r="H2013" s="181">
        <f ca="1">TODAY()</f>
        <v>46050</v>
      </c>
    </row>
    <row r="2014" ht="15.95" customHeight="1" spans="1:8">
      <c r="A2014" s="178"/>
      <c r="B2014" s="178"/>
      <c r="C2014" s="180"/>
      <c r="D2014" s="180"/>
      <c r="E2014" s="180"/>
      <c r="F2014" s="178"/>
      <c r="G2014" s="178"/>
      <c r="H2014" s="178"/>
    </row>
    <row r="2015" ht="15.95" customHeight="1" spans="1:8">
      <c r="A2015" s="178"/>
      <c r="B2015" s="178"/>
      <c r="C2015" s="180"/>
      <c r="D2015" s="180"/>
      <c r="E2015" s="180"/>
      <c r="F2015" s="178"/>
      <c r="G2015" s="178"/>
      <c r="H2015" s="178"/>
    </row>
    <row r="2016" ht="15.95" customHeight="1" spans="1:8">
      <c r="A2016" s="178"/>
      <c r="B2016" s="178"/>
      <c r="C2016" s="180"/>
      <c r="D2016" s="180"/>
      <c r="E2016" s="180"/>
      <c r="F2016" s="178"/>
      <c r="G2016" s="178"/>
      <c r="H2016" s="178"/>
    </row>
    <row r="2017" ht="15.95" customHeight="1" spans="1:8">
      <c r="A2017" s="182" t="str">
        <f>$G$4</f>
        <v>PREFEITURA DO MUNICÍPIO DE OSVALDO CRUZ/SP</v>
      </c>
      <c r="B2017" s="182"/>
      <c r="C2017" s="180"/>
      <c r="D2017" s="180"/>
      <c r="E2017" s="180"/>
      <c r="F2017" s="178"/>
      <c r="G2017" s="178"/>
      <c r="H2017" s="178"/>
    </row>
    <row r="2018" ht="15.95" customHeight="1" spans="1:8">
      <c r="A2018" s="182" t="str">
        <f>$G$6</f>
        <v>PREGÃO PRESENCIAL Nº 01/2026</v>
      </c>
      <c r="B2018" s="182"/>
      <c r="C2018" s="180"/>
      <c r="D2018" s="180"/>
      <c r="E2018" s="180"/>
      <c r="F2018" s="178"/>
      <c r="G2018" s="178"/>
      <c r="H2018" s="178"/>
    </row>
    <row r="2019" ht="15.95" customHeight="1" spans="1:8">
      <c r="A2019" s="182" t="s">
        <v>370</v>
      </c>
      <c r="B2019" s="184" t="str">
        <f>$B$6</f>
        <v>Nº 01/2026</v>
      </c>
      <c r="C2019" s="180"/>
      <c r="D2019" s="180"/>
      <c r="E2019" s="180"/>
      <c r="F2019" s="178"/>
      <c r="G2019" s="178"/>
      <c r="H2019" s="178"/>
    </row>
    <row r="2020" ht="15.95" customHeight="1" spans="1:8">
      <c r="A2020" s="182" t="s">
        <v>371</v>
      </c>
      <c r="B2020" s="185">
        <f>$B$7</f>
        <v>46056</v>
      </c>
      <c r="C2020" s="180"/>
      <c r="D2020" s="180"/>
      <c r="E2020" s="180"/>
      <c r="F2020" s="178"/>
      <c r="G2020" s="178"/>
      <c r="H2020" s="178"/>
    </row>
    <row r="2021" ht="15.95" customHeight="1" spans="1:8">
      <c r="A2021" s="182" t="s">
        <v>372</v>
      </c>
      <c r="B2021" s="186">
        <f>$B$8</f>
        <v>0.375</v>
      </c>
      <c r="C2021" s="180"/>
      <c r="D2021" s="180"/>
      <c r="E2021" s="180"/>
      <c r="F2021" s="178"/>
      <c r="G2021" s="178"/>
      <c r="H2021" s="178"/>
    </row>
    <row r="2022" ht="15.95" customHeight="1" spans="1:8">
      <c r="A2022" s="182" t="s">
        <v>373</v>
      </c>
      <c r="B2022" s="182"/>
      <c r="C2022" s="180"/>
      <c r="D2022" s="180"/>
      <c r="E2022" s="180"/>
      <c r="F2022" s="178"/>
      <c r="G2022" s="178"/>
      <c r="H2022" s="178"/>
    </row>
    <row r="2023" ht="15.95" customHeight="1"/>
    <row r="2024" ht="15.95" customHeight="1"/>
    <row r="2025" ht="15.95" customHeight="1" spans="2:9">
      <c r="B2025" s="299"/>
      <c r="C2025" s="29"/>
      <c r="D2025" s="29"/>
      <c r="E2025" s="29"/>
      <c r="F2025" s="29"/>
      <c r="G2025" s="29"/>
      <c r="H2025" s="29"/>
      <c r="I2025" s="29"/>
    </row>
    <row r="2026" ht="15.95" customHeight="1" spans="2:9">
      <c r="B2026" s="29"/>
      <c r="C2026" s="29"/>
      <c r="D2026" s="29"/>
      <c r="E2026" s="29"/>
      <c r="F2026" s="29"/>
      <c r="G2026" s="29"/>
      <c r="H2026" s="29"/>
      <c r="I2026" s="29"/>
    </row>
    <row r="2027" ht="15.95" customHeight="1" spans="2:9">
      <c r="B2027" s="29"/>
      <c r="C2027" s="29"/>
      <c r="D2027" s="29"/>
      <c r="E2027" s="29"/>
      <c r="F2027" s="29"/>
      <c r="G2027" s="29"/>
      <c r="H2027" s="29"/>
      <c r="I2027" s="29"/>
    </row>
    <row r="2028" ht="15.95" customHeight="1" spans="2:9">
      <c r="B2028" s="29"/>
      <c r="C2028" s="29"/>
      <c r="D2028" s="29"/>
      <c r="E2028" s="29"/>
      <c r="F2028" s="29"/>
      <c r="G2028" s="29"/>
      <c r="H2028" s="29"/>
      <c r="I2028" s="29"/>
    </row>
    <row r="2029" ht="15.95" customHeight="1"/>
    <row r="2030" ht="15.95" customHeight="1"/>
    <row r="2031" ht="15.95" customHeight="1"/>
    <row r="2032" ht="15.95" customHeight="1"/>
    <row r="2033" ht="15.95" customHeight="1"/>
    <row r="2034" ht="15.95" customHeight="1" spans="2:13">
      <c r="B2034" s="300" t="str">
        <f>IF(J36="X",H36,IF(K36="X",H36,IF(L36="X",H36,"NÃO IMPRIMIR")))</f>
        <v>PROCURAÇÃO DE WELLINGTON</v>
      </c>
      <c r="C2034" s="300"/>
      <c r="D2034" s="300"/>
      <c r="E2034" s="300"/>
      <c r="F2034" s="300"/>
      <c r="G2034" s="300"/>
      <c r="H2034" s="300"/>
      <c r="I2034" s="300"/>
      <c r="M2034" s="26"/>
    </row>
    <row r="2035" ht="15.95" customHeight="1" spans="2:13">
      <c r="B2035" s="300"/>
      <c r="C2035" s="300"/>
      <c r="D2035" s="300"/>
      <c r="E2035" s="300"/>
      <c r="F2035" s="300"/>
      <c r="G2035" s="300"/>
      <c r="H2035" s="300"/>
      <c r="I2035" s="300"/>
      <c r="M2035" s="26"/>
    </row>
    <row r="2036" ht="15.95" customHeight="1" spans="2:13">
      <c r="B2036" s="300"/>
      <c r="C2036" s="300"/>
      <c r="D2036" s="300"/>
      <c r="E2036" s="300"/>
      <c r="F2036" s="300"/>
      <c r="G2036" s="300"/>
      <c r="H2036" s="300"/>
      <c r="I2036" s="300"/>
      <c r="M2036" s="26"/>
    </row>
    <row r="2037" ht="15.95" customHeight="1" spans="2:13">
      <c r="B2037" s="300"/>
      <c r="C2037" s="300"/>
      <c r="D2037" s="300"/>
      <c r="E2037" s="300"/>
      <c r="F2037" s="300"/>
      <c r="G2037" s="300"/>
      <c r="H2037" s="300"/>
      <c r="I2037" s="300"/>
      <c r="M2037" s="26"/>
    </row>
    <row r="2038" ht="15.95" customHeight="1" spans="2:13">
      <c r="B2038" s="300"/>
      <c r="C2038" s="300"/>
      <c r="D2038" s="300"/>
      <c r="E2038" s="300"/>
      <c r="F2038" s="300"/>
      <c r="G2038" s="300"/>
      <c r="H2038" s="300"/>
      <c r="I2038" s="300"/>
      <c r="M2038" s="26"/>
    </row>
    <row r="2039" ht="15.95" customHeight="1" spans="2:13">
      <c r="B2039" s="300"/>
      <c r="C2039" s="300"/>
      <c r="D2039" s="300"/>
      <c r="E2039" s="300"/>
      <c r="F2039" s="300"/>
      <c r="G2039" s="300"/>
      <c r="H2039" s="300"/>
      <c r="I2039" s="300"/>
      <c r="M2039" s="26"/>
    </row>
    <row r="2040" ht="15.95" customHeight="1" spans="2:13">
      <c r="B2040" s="300"/>
      <c r="C2040" s="300"/>
      <c r="D2040" s="300"/>
      <c r="E2040" s="300"/>
      <c r="F2040" s="300"/>
      <c r="G2040" s="300"/>
      <c r="H2040" s="300"/>
      <c r="I2040" s="300"/>
      <c r="M2040" s="26"/>
    </row>
    <row r="2041" ht="15.95" customHeight="1" spans="2:13">
      <c r="B2041" s="300"/>
      <c r="C2041" s="300"/>
      <c r="D2041" s="300"/>
      <c r="E2041" s="300"/>
      <c r="F2041" s="300"/>
      <c r="G2041" s="300"/>
      <c r="H2041" s="300"/>
      <c r="I2041" s="300"/>
      <c r="M2041" s="26"/>
    </row>
    <row r="2042" ht="15.95" customHeight="1" spans="2:13">
      <c r="B2042" s="300"/>
      <c r="C2042" s="300"/>
      <c r="D2042" s="300"/>
      <c r="E2042" s="300"/>
      <c r="F2042" s="300"/>
      <c r="G2042" s="300"/>
      <c r="H2042" s="300"/>
      <c r="I2042" s="300"/>
      <c r="M2042" s="26"/>
    </row>
    <row r="2043" ht="15.95" customHeight="1" spans="2:13">
      <c r="B2043" s="300"/>
      <c r="C2043" s="300"/>
      <c r="D2043" s="300"/>
      <c r="E2043" s="300"/>
      <c r="F2043" s="300"/>
      <c r="G2043" s="300"/>
      <c r="H2043" s="300"/>
      <c r="I2043" s="300"/>
      <c r="M2043" s="26"/>
    </row>
    <row r="2044" ht="15.95" customHeight="1" spans="2:13">
      <c r="B2044" s="300"/>
      <c r="C2044" s="300"/>
      <c r="D2044" s="300"/>
      <c r="E2044" s="300"/>
      <c r="F2044" s="300"/>
      <c r="G2044" s="300"/>
      <c r="H2044" s="300"/>
      <c r="I2044" s="300"/>
      <c r="M2044" s="26"/>
    </row>
    <row r="2045" ht="15.95" customHeight="1" spans="2:13">
      <c r="B2045" s="300"/>
      <c r="C2045" s="300"/>
      <c r="D2045" s="300"/>
      <c r="E2045" s="300"/>
      <c r="F2045" s="300"/>
      <c r="G2045" s="300"/>
      <c r="H2045" s="300"/>
      <c r="I2045" s="300"/>
      <c r="M2045" s="26"/>
    </row>
    <row r="2046" ht="15.95" customHeight="1" spans="2:13">
      <c r="B2046" s="300"/>
      <c r="C2046" s="300"/>
      <c r="D2046" s="300"/>
      <c r="E2046" s="300"/>
      <c r="F2046" s="300"/>
      <c r="G2046" s="300"/>
      <c r="H2046" s="300"/>
      <c r="I2046" s="300"/>
      <c r="M2046" s="26"/>
    </row>
    <row r="2047" ht="15.95" customHeight="1" spans="2:13">
      <c r="B2047" s="300"/>
      <c r="C2047" s="300"/>
      <c r="D2047" s="300"/>
      <c r="E2047" s="300"/>
      <c r="F2047" s="300"/>
      <c r="G2047" s="300"/>
      <c r="H2047" s="300"/>
      <c r="I2047" s="300"/>
      <c r="M2047" s="26"/>
    </row>
    <row r="2048" ht="15.95" customHeight="1" spans="2:13">
      <c r="B2048" s="300"/>
      <c r="C2048" s="300"/>
      <c r="D2048" s="300"/>
      <c r="E2048" s="300"/>
      <c r="F2048" s="300"/>
      <c r="G2048" s="300"/>
      <c r="H2048" s="300"/>
      <c r="I2048" s="300"/>
      <c r="M2048" s="26"/>
    </row>
    <row r="2049" ht="15.95" customHeight="1" spans="2:13">
      <c r="B2049" s="300"/>
      <c r="C2049" s="300"/>
      <c r="D2049" s="300"/>
      <c r="E2049" s="300"/>
      <c r="F2049" s="300"/>
      <c r="G2049" s="300"/>
      <c r="H2049" s="300"/>
      <c r="I2049" s="300"/>
      <c r="M2049" s="26"/>
    </row>
    <row r="2050" ht="15.95" customHeight="1"/>
    <row r="2051" ht="15.95" customHeight="1"/>
    <row r="2052" ht="15.95" customHeight="1" spans="1:8">
      <c r="A2052" s="178"/>
      <c r="B2052" s="178"/>
      <c r="C2052" s="180"/>
      <c r="D2052" s="180"/>
      <c r="E2052" s="180"/>
      <c r="F2052" s="178"/>
      <c r="G2052" s="178" t="s">
        <v>369</v>
      </c>
      <c r="H2052" s="181">
        <f ca="1">TODAY()</f>
        <v>46050</v>
      </c>
    </row>
    <row r="2053" ht="15.95" customHeight="1" spans="1:8">
      <c r="A2053" s="178"/>
      <c r="B2053" s="178"/>
      <c r="C2053" s="180"/>
      <c r="D2053" s="180"/>
      <c r="E2053" s="180"/>
      <c r="F2053" s="178"/>
      <c r="G2053" s="178"/>
      <c r="H2053" s="178"/>
    </row>
    <row r="2054" ht="15.95" customHeight="1" spans="1:8">
      <c r="A2054" s="178"/>
      <c r="B2054" s="178"/>
      <c r="C2054" s="180"/>
      <c r="D2054" s="180"/>
      <c r="E2054" s="180"/>
      <c r="F2054" s="178"/>
      <c r="G2054" s="178"/>
      <c r="H2054" s="178"/>
    </row>
    <row r="2055" ht="15.95" customHeight="1" spans="1:8">
      <c r="A2055" s="178"/>
      <c r="B2055" s="178"/>
      <c r="C2055" s="180"/>
      <c r="D2055" s="180"/>
      <c r="E2055" s="180"/>
      <c r="F2055" s="178"/>
      <c r="G2055" s="178"/>
      <c r="H2055" s="178"/>
    </row>
    <row r="2056" ht="15.95" customHeight="1" spans="1:8">
      <c r="A2056" s="182" t="str">
        <f>$G$4</f>
        <v>PREFEITURA DO MUNICÍPIO DE OSVALDO CRUZ/SP</v>
      </c>
      <c r="B2056" s="182"/>
      <c r="C2056" s="180"/>
      <c r="D2056" s="180"/>
      <c r="E2056" s="180"/>
      <c r="F2056" s="178"/>
      <c r="G2056" s="178"/>
      <c r="H2056" s="178"/>
    </row>
    <row r="2057" ht="15.95" customHeight="1" spans="1:8">
      <c r="A2057" s="182" t="str">
        <f>$G$6</f>
        <v>PREGÃO PRESENCIAL Nº 01/2026</v>
      </c>
      <c r="B2057" s="182"/>
      <c r="C2057" s="180"/>
      <c r="D2057" s="180"/>
      <c r="E2057" s="180"/>
      <c r="F2057" s="178"/>
      <c r="G2057" s="178"/>
      <c r="H2057" s="178"/>
    </row>
    <row r="2058" ht="15.95" customHeight="1" spans="1:8">
      <c r="A2058" s="182" t="s">
        <v>370</v>
      </c>
      <c r="B2058" s="184" t="str">
        <f>$B$6</f>
        <v>Nº 01/2026</v>
      </c>
      <c r="C2058" s="180"/>
      <c r="D2058" s="180"/>
      <c r="E2058" s="180"/>
      <c r="F2058" s="178"/>
      <c r="G2058" s="178"/>
      <c r="H2058" s="178"/>
    </row>
    <row r="2059" ht="15.95" customHeight="1" spans="1:8">
      <c r="A2059" s="182" t="s">
        <v>371</v>
      </c>
      <c r="B2059" s="185">
        <f>$B$7</f>
        <v>46056</v>
      </c>
      <c r="C2059" s="180"/>
      <c r="D2059" s="180"/>
      <c r="E2059" s="180"/>
      <c r="F2059" s="178"/>
      <c r="G2059" s="178"/>
      <c r="H2059" s="178"/>
    </row>
    <row r="2060" ht="15.95" customHeight="1" spans="1:8">
      <c r="A2060" s="182" t="s">
        <v>372</v>
      </c>
      <c r="B2060" s="186">
        <f>$B$8</f>
        <v>0.375</v>
      </c>
      <c r="C2060" s="180"/>
      <c r="D2060" s="180"/>
      <c r="E2060" s="180"/>
      <c r="F2060" s="178"/>
      <c r="G2060" s="178"/>
      <c r="H2060" s="178"/>
    </row>
    <row r="2061" ht="15.95" customHeight="1" spans="1:8">
      <c r="A2061" s="182" t="s">
        <v>373</v>
      </c>
      <c r="B2061" s="182"/>
      <c r="C2061" s="180"/>
      <c r="D2061" s="180"/>
      <c r="E2061" s="180"/>
      <c r="F2061" s="178"/>
      <c r="G2061" s="178"/>
      <c r="H2061" s="178"/>
    </row>
    <row r="2062" ht="15.95" customHeight="1"/>
    <row r="2063" ht="15.95" customHeight="1"/>
    <row r="2064" ht="15.95" customHeight="1" spans="2:9">
      <c r="B2064" s="299"/>
      <c r="C2064" s="29"/>
      <c r="D2064" s="29"/>
      <c r="E2064" s="29"/>
      <c r="F2064" s="29"/>
      <c r="G2064" s="29"/>
      <c r="H2064" s="29"/>
      <c r="I2064" s="29"/>
    </row>
    <row r="2065" ht="15.95" customHeight="1" spans="2:9">
      <c r="B2065" s="29"/>
      <c r="C2065" s="29"/>
      <c r="D2065" s="29"/>
      <c r="E2065" s="29"/>
      <c r="F2065" s="29"/>
      <c r="G2065" s="29"/>
      <c r="H2065" s="29"/>
      <c r="I2065" s="29"/>
    </row>
    <row r="2066" ht="15.95" customHeight="1" spans="2:9">
      <c r="B2066" s="29"/>
      <c r="C2066" s="29"/>
      <c r="D2066" s="29"/>
      <c r="E2066" s="29"/>
      <c r="F2066" s="29"/>
      <c r="G2066" s="29"/>
      <c r="H2066" s="29"/>
      <c r="I2066" s="29"/>
    </row>
    <row r="2067" ht="15.95" customHeight="1" spans="2:9">
      <c r="B2067" s="29"/>
      <c r="C2067" s="29"/>
      <c r="D2067" s="29"/>
      <c r="E2067" s="29"/>
      <c r="F2067" s="29"/>
      <c r="G2067" s="29"/>
      <c r="H2067" s="29"/>
      <c r="I2067" s="29"/>
    </row>
    <row r="2068" ht="15.95" customHeight="1"/>
    <row r="2069" ht="15.95" customHeight="1"/>
    <row r="2070" ht="15.95" customHeight="1"/>
    <row r="2071" ht="15.95" customHeight="1"/>
    <row r="2072" ht="15.95" customHeight="1" spans="2:9">
      <c r="B2072" s="291" t="str">
        <f>IF(J37="X",H37,IF(K37="X",H37,IF(L37="X",H37,"NÃO IMPRIMIR")))</f>
        <v>DOCUMENTAÇÃO REPRESENTANTE</v>
      </c>
      <c r="C2072" s="291"/>
      <c r="D2072" s="291"/>
      <c r="E2072" s="291"/>
      <c r="F2072" s="291"/>
      <c r="G2072" s="291"/>
      <c r="H2072" s="291"/>
      <c r="I2072" s="291"/>
    </row>
    <row r="2073" ht="15.95" customHeight="1" spans="2:9">
      <c r="B2073" s="291"/>
      <c r="C2073" s="291"/>
      <c r="D2073" s="291"/>
      <c r="E2073" s="291"/>
      <c r="F2073" s="291"/>
      <c r="G2073" s="291"/>
      <c r="H2073" s="291"/>
      <c r="I2073" s="291"/>
    </row>
    <row r="2074" ht="15.95" customHeight="1" spans="2:9">
      <c r="B2074" s="291"/>
      <c r="C2074" s="291"/>
      <c r="D2074" s="291"/>
      <c r="E2074" s="291"/>
      <c r="F2074" s="291"/>
      <c r="G2074" s="291"/>
      <c r="H2074" s="291"/>
      <c r="I2074" s="291"/>
    </row>
    <row r="2075" ht="15.95" customHeight="1" spans="2:9">
      <c r="B2075" s="291"/>
      <c r="C2075" s="291"/>
      <c r="D2075" s="291"/>
      <c r="E2075" s="291"/>
      <c r="F2075" s="291"/>
      <c r="G2075" s="291"/>
      <c r="H2075" s="291"/>
      <c r="I2075" s="291"/>
    </row>
    <row r="2076" ht="15.95" customHeight="1" spans="2:9">
      <c r="B2076" s="291"/>
      <c r="C2076" s="291"/>
      <c r="D2076" s="291"/>
      <c r="E2076" s="291"/>
      <c r="F2076" s="291"/>
      <c r="G2076" s="291"/>
      <c r="H2076" s="291"/>
      <c r="I2076" s="291"/>
    </row>
    <row r="2077" ht="15.95" customHeight="1" spans="2:9">
      <c r="B2077" s="291"/>
      <c r="C2077" s="291"/>
      <c r="D2077" s="291"/>
      <c r="E2077" s="291"/>
      <c r="F2077" s="291"/>
      <c r="G2077" s="291"/>
      <c r="H2077" s="291"/>
      <c r="I2077" s="291"/>
    </row>
    <row r="2078" ht="15.95" customHeight="1" spans="2:9">
      <c r="B2078" s="291"/>
      <c r="C2078" s="291"/>
      <c r="D2078" s="291"/>
      <c r="E2078" s="291"/>
      <c r="F2078" s="291"/>
      <c r="G2078" s="291"/>
      <c r="H2078" s="291"/>
      <c r="I2078" s="291"/>
    </row>
    <row r="2079" ht="15.95" customHeight="1" spans="2:9">
      <c r="B2079" s="291"/>
      <c r="C2079" s="291"/>
      <c r="D2079" s="291"/>
      <c r="E2079" s="291"/>
      <c r="F2079" s="291"/>
      <c r="G2079" s="291"/>
      <c r="H2079" s="291"/>
      <c r="I2079" s="291"/>
    </row>
    <row r="2080" ht="15.95" customHeight="1" spans="2:9">
      <c r="B2080" s="291"/>
      <c r="C2080" s="291"/>
      <c r="D2080" s="291"/>
      <c r="E2080" s="291"/>
      <c r="F2080" s="291"/>
      <c r="G2080" s="291"/>
      <c r="H2080" s="291"/>
      <c r="I2080" s="291"/>
    </row>
    <row r="2081" ht="15.95" customHeight="1" spans="2:9">
      <c r="B2081" s="291"/>
      <c r="C2081" s="291"/>
      <c r="D2081" s="291"/>
      <c r="E2081" s="291"/>
      <c r="F2081" s="291"/>
      <c r="G2081" s="291"/>
      <c r="H2081" s="291"/>
      <c r="I2081" s="291"/>
    </row>
    <row r="2082" ht="15.95" customHeight="1" spans="2:9">
      <c r="B2082" s="291"/>
      <c r="C2082" s="291"/>
      <c r="D2082" s="291"/>
      <c r="E2082" s="291"/>
      <c r="F2082" s="291"/>
      <c r="G2082" s="291"/>
      <c r="H2082" s="291"/>
      <c r="I2082" s="291"/>
    </row>
    <row r="2083" ht="15.95" customHeight="1" spans="2:9">
      <c r="B2083" s="291"/>
      <c r="C2083" s="291"/>
      <c r="D2083" s="291"/>
      <c r="E2083" s="291"/>
      <c r="F2083" s="291"/>
      <c r="G2083" s="291"/>
      <c r="H2083" s="291"/>
      <c r="I2083" s="291"/>
    </row>
    <row r="2084" ht="15.95" customHeight="1" spans="2:9">
      <c r="B2084" s="291"/>
      <c r="C2084" s="291"/>
      <c r="D2084" s="291"/>
      <c r="E2084" s="291"/>
      <c r="F2084" s="291"/>
      <c r="G2084" s="291"/>
      <c r="H2084" s="291"/>
      <c r="I2084" s="291"/>
    </row>
    <row r="2085" ht="15.95" customHeight="1" spans="2:9">
      <c r="B2085" s="291"/>
      <c r="C2085" s="291"/>
      <c r="D2085" s="291"/>
      <c r="E2085" s="291"/>
      <c r="F2085" s="291"/>
      <c r="G2085" s="291"/>
      <c r="H2085" s="291"/>
      <c r="I2085" s="291"/>
    </row>
    <row r="2086" ht="15.95" customHeight="1" spans="2:9">
      <c r="B2086" s="291"/>
      <c r="C2086" s="291"/>
      <c r="D2086" s="291"/>
      <c r="E2086" s="291"/>
      <c r="F2086" s="291"/>
      <c r="G2086" s="291"/>
      <c r="H2086" s="291"/>
      <c r="I2086" s="291"/>
    </row>
    <row r="2087" ht="15.95" customHeight="1" spans="2:9">
      <c r="B2087" s="291"/>
      <c r="C2087" s="291"/>
      <c r="D2087" s="291"/>
      <c r="E2087" s="291"/>
      <c r="F2087" s="291"/>
      <c r="G2087" s="291"/>
      <c r="H2087" s="291"/>
      <c r="I2087" s="291"/>
    </row>
    <row r="2088" ht="15.95" customHeight="1" spans="2:9">
      <c r="B2088" s="291"/>
      <c r="C2088" s="291"/>
      <c r="D2088" s="291"/>
      <c r="E2088" s="291"/>
      <c r="F2088" s="291"/>
      <c r="G2088" s="291"/>
      <c r="H2088" s="291"/>
      <c r="I2088" s="291"/>
    </row>
    <row r="2089" ht="15.95" customHeight="1" spans="2:9">
      <c r="B2089" s="291"/>
      <c r="C2089" s="291"/>
      <c r="D2089" s="291"/>
      <c r="E2089" s="291"/>
      <c r="F2089" s="291"/>
      <c r="G2089" s="291"/>
      <c r="H2089" s="291"/>
      <c r="I2089" s="291"/>
    </row>
    <row r="2090" ht="15.95" customHeight="1" spans="2:9">
      <c r="B2090" s="291"/>
      <c r="C2090" s="291"/>
      <c r="D2090" s="291"/>
      <c r="E2090" s="291"/>
      <c r="F2090" s="291"/>
      <c r="G2090" s="291"/>
      <c r="H2090" s="291"/>
      <c r="I2090" s="291"/>
    </row>
    <row r="2091" ht="15.95" customHeight="1" spans="2:9">
      <c r="B2091" s="291"/>
      <c r="C2091" s="291"/>
      <c r="D2091" s="291"/>
      <c r="E2091" s="291"/>
      <c r="F2091" s="291"/>
      <c r="G2091" s="291"/>
      <c r="H2091" s="291"/>
      <c r="I2091" s="291"/>
    </row>
    <row r="2092" ht="15.95" customHeight="1" spans="2:9">
      <c r="B2092" s="291"/>
      <c r="C2092" s="291"/>
      <c r="D2092" s="291"/>
      <c r="E2092" s="291"/>
      <c r="F2092" s="291"/>
      <c r="G2092" s="291"/>
      <c r="H2092" s="291"/>
      <c r="I2092" s="291"/>
    </row>
    <row r="2093" ht="15.95" customHeight="1" spans="2:9">
      <c r="B2093" s="291"/>
      <c r="C2093" s="291"/>
      <c r="D2093" s="291"/>
      <c r="E2093" s="291"/>
      <c r="F2093" s="291"/>
      <c r="G2093" s="291"/>
      <c r="H2093" s="291"/>
      <c r="I2093" s="291"/>
    </row>
    <row r="2094" ht="15.95" customHeight="1" spans="2:9">
      <c r="B2094" s="291"/>
      <c r="C2094" s="291"/>
      <c r="D2094" s="291"/>
      <c r="E2094" s="291"/>
      <c r="F2094" s="291"/>
      <c r="G2094" s="291"/>
      <c r="H2094" s="291"/>
      <c r="I2094" s="291"/>
    </row>
    <row r="2095" ht="15.95" customHeight="1" spans="2:9">
      <c r="B2095" s="291"/>
      <c r="C2095" s="291"/>
      <c r="D2095" s="291"/>
      <c r="E2095" s="291"/>
      <c r="F2095" s="291"/>
      <c r="G2095" s="291"/>
      <c r="H2095" s="291"/>
      <c r="I2095" s="291"/>
    </row>
    <row r="2096" ht="15.95" customHeight="1" spans="2:9">
      <c r="B2096" s="291"/>
      <c r="C2096" s="291"/>
      <c r="D2096" s="291"/>
      <c r="E2096" s="291"/>
      <c r="F2096" s="291"/>
      <c r="G2096" s="291"/>
      <c r="H2096" s="291"/>
      <c r="I2096" s="291"/>
    </row>
    <row r="2097" ht="15.95" customHeight="1" spans="2:9">
      <c r="B2097" s="291"/>
      <c r="C2097" s="291"/>
      <c r="D2097" s="291"/>
      <c r="E2097" s="291"/>
      <c r="F2097" s="291"/>
      <c r="G2097" s="291"/>
      <c r="H2097" s="291"/>
      <c r="I2097" s="291"/>
    </row>
    <row r="2098" ht="15.95" customHeight="1" spans="2:9">
      <c r="B2098" s="291"/>
      <c r="C2098" s="291"/>
      <c r="D2098" s="291"/>
      <c r="E2098" s="291"/>
      <c r="F2098" s="291"/>
      <c r="G2098" s="291"/>
      <c r="H2098" s="291"/>
      <c r="I2098" s="291"/>
    </row>
    <row r="2099" ht="15.95" customHeight="1" spans="2:9">
      <c r="B2099" s="291"/>
      <c r="C2099" s="291"/>
      <c r="D2099" s="291"/>
      <c r="E2099" s="291"/>
      <c r="F2099" s="291"/>
      <c r="G2099" s="291"/>
      <c r="H2099" s="291"/>
      <c r="I2099" s="291"/>
    </row>
    <row r="2100" ht="15.95" customHeight="1" spans="2:9">
      <c r="B2100" s="291"/>
      <c r="C2100" s="291"/>
      <c r="D2100" s="291"/>
      <c r="E2100" s="291"/>
      <c r="F2100" s="291"/>
      <c r="G2100" s="291"/>
      <c r="H2100" s="291"/>
      <c r="I2100" s="291"/>
    </row>
    <row r="2101" ht="15.95" customHeight="1" spans="2:9">
      <c r="B2101" s="291"/>
      <c r="C2101" s="291"/>
      <c r="D2101" s="291"/>
      <c r="E2101" s="291"/>
      <c r="F2101" s="291"/>
      <c r="G2101" s="291"/>
      <c r="H2101" s="291"/>
      <c r="I2101" s="291"/>
    </row>
    <row r="2102" ht="15.95" customHeight="1" spans="2:9">
      <c r="B2102" s="291"/>
      <c r="C2102" s="291"/>
      <c r="D2102" s="291"/>
      <c r="E2102" s="291"/>
      <c r="F2102" s="291"/>
      <c r="G2102" s="291"/>
      <c r="H2102" s="291"/>
      <c r="I2102" s="291"/>
    </row>
    <row r="2103" ht="15.95" customHeight="1" spans="2:9">
      <c r="B2103" s="291"/>
      <c r="C2103" s="291"/>
      <c r="D2103" s="291"/>
      <c r="E2103" s="291"/>
      <c r="F2103" s="291"/>
      <c r="G2103" s="291"/>
      <c r="H2103" s="291"/>
      <c r="I2103" s="291"/>
    </row>
    <row r="2104" ht="15.95" customHeight="1"/>
    <row r="2105" ht="15.95" customHeight="1"/>
    <row r="2106" ht="15.95" customHeight="1"/>
    <row r="2107" ht="15.95" customHeight="1"/>
    <row r="2108" ht="15.95" customHeight="1"/>
    <row r="2109" ht="15.95" customHeight="1"/>
    <row r="2110" ht="15.95" customHeight="1"/>
    <row r="2111" ht="15.95" customHeight="1"/>
    <row r="2112" ht="15.95" customHeight="1"/>
  </sheetData>
  <sheetProtection autoFilter="0" pivotTables="0"/>
  <sortState ref="Q2:Q48">
    <sortCondition ref="Q48"/>
  </sortState>
  <mergeCells count="160">
    <mergeCell ref="D4:F4"/>
    <mergeCell ref="G4:K4"/>
    <mergeCell ref="D5:F5"/>
    <mergeCell ref="G5:K5"/>
    <mergeCell ref="D6:F6"/>
    <mergeCell ref="G6:K6"/>
    <mergeCell ref="D7:F7"/>
    <mergeCell ref="G7:K7"/>
    <mergeCell ref="D8:F8"/>
    <mergeCell ref="G8:K8"/>
    <mergeCell ref="D9:F9"/>
    <mergeCell ref="G9:H9"/>
    <mergeCell ref="I9:K9"/>
    <mergeCell ref="D10:F10"/>
    <mergeCell ref="G10:H10"/>
    <mergeCell ref="I10:K10"/>
    <mergeCell ref="D11:F11"/>
    <mergeCell ref="I11:K11"/>
    <mergeCell ref="C12:E12"/>
    <mergeCell ref="F12:G12"/>
    <mergeCell ref="J12:L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J39:L39"/>
    <mergeCell ref="F40:G40"/>
    <mergeCell ref="J40:L40"/>
    <mergeCell ref="F41:G41"/>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C63:E63"/>
    <mergeCell ref="F63:G63"/>
    <mergeCell ref="C64:E64"/>
    <mergeCell ref="C65:E65"/>
    <mergeCell ref="F70:L70"/>
    <mergeCell ref="B558:J558"/>
    <mergeCell ref="C559:H559"/>
    <mergeCell ref="C560:H560"/>
    <mergeCell ref="C561:H561"/>
    <mergeCell ref="C562:H562"/>
    <mergeCell ref="B563:H563"/>
    <mergeCell ref="B564:H564"/>
    <mergeCell ref="B565:J565"/>
    <mergeCell ref="B566:J566"/>
    <mergeCell ref="B577:J577"/>
    <mergeCell ref="C578:H578"/>
    <mergeCell ref="C579:H579"/>
    <mergeCell ref="C580:H580"/>
    <mergeCell ref="C581:H581"/>
    <mergeCell ref="B582:J582"/>
    <mergeCell ref="B583:J583"/>
    <mergeCell ref="B584:J584"/>
    <mergeCell ref="B585:J585"/>
    <mergeCell ref="C592:H592"/>
    <mergeCell ref="C593:H593"/>
    <mergeCell ref="C594:H594"/>
    <mergeCell ref="C595:H595"/>
    <mergeCell ref="B598:I598"/>
    <mergeCell ref="B1174:H1174"/>
    <mergeCell ref="B619:H620"/>
    <mergeCell ref="B219:G227"/>
    <mergeCell ref="B300:G307"/>
    <mergeCell ref="B169:H170"/>
    <mergeCell ref="B85:H86"/>
    <mergeCell ref="B489:H490"/>
    <mergeCell ref="B409:H410"/>
    <mergeCell ref="B460:G467"/>
    <mergeCell ref="B541:G547"/>
    <mergeCell ref="B381:G387"/>
    <mergeCell ref="B329:H330"/>
    <mergeCell ref="B249:H250"/>
    <mergeCell ref="B750:G757"/>
    <mergeCell ref="B554:H555"/>
    <mergeCell ref="B142:G150"/>
    <mergeCell ref="B670:G677"/>
    <mergeCell ref="B697:H698"/>
    <mergeCell ref="F42:L48"/>
    <mergeCell ref="F64:L69"/>
    <mergeCell ref="A66:E69"/>
    <mergeCell ref="B699:H703"/>
    <mergeCell ref="B776:H777"/>
    <mergeCell ref="B774:H775"/>
    <mergeCell ref="B825:G832"/>
    <mergeCell ref="B1093:H1094"/>
    <mergeCell ref="B1013:H1014"/>
    <mergeCell ref="B853:H854"/>
    <mergeCell ref="B1867:H1893"/>
    <mergeCell ref="B1924:H1928"/>
    <mergeCell ref="B1636:I1664"/>
    <mergeCell ref="B1713:H1714"/>
    <mergeCell ref="B1803:H1804"/>
    <mergeCell ref="B1805:H1836"/>
    <mergeCell ref="B1363:H1387"/>
    <mergeCell ref="B1296:H1297"/>
    <mergeCell ref="B1235:H1254"/>
    <mergeCell ref="B1521:H1522"/>
    <mergeCell ref="B1361:H1362"/>
    <mergeCell ref="B1175:H1200"/>
    <mergeCell ref="B1634:I1635"/>
    <mergeCell ref="B1443:H1473"/>
    <mergeCell ref="B1233:H1234"/>
    <mergeCell ref="B2072:I2103"/>
    <mergeCell ref="B1929:H1950"/>
    <mergeCell ref="B2034:I2049"/>
    <mergeCell ref="B2025:I2028"/>
    <mergeCell ref="B1971:I1974"/>
    <mergeCell ref="B1977:I1994"/>
    <mergeCell ref="B2064:I2067"/>
    <mergeCell ref="B1865:H1866"/>
    <mergeCell ref="B1441:H1442"/>
    <mergeCell ref="B1143:G1149"/>
    <mergeCell ref="B1091:H1092"/>
    <mergeCell ref="B982:G989"/>
    <mergeCell ref="B1572:I1573"/>
    <mergeCell ref="B1574:I1601"/>
    <mergeCell ref="B1298:H1320"/>
    <mergeCell ref="B1523:H1546"/>
    <mergeCell ref="B1715:H1749"/>
    <mergeCell ref="B1011:H1012"/>
    <mergeCell ref="B1062:G1069"/>
    <mergeCell ref="B903:G909"/>
    <mergeCell ref="B851:H852"/>
    <mergeCell ref="B931:H932"/>
    <mergeCell ref="B933:H936"/>
  </mergeCells>
  <conditionalFormatting sqref="F15:G15">
    <cfRule type="notContainsBlanks" dxfId="28" priority="13" stopIfTrue="1">
      <formula>LEN(TRIM(F15))&gt;0</formula>
    </cfRule>
  </conditionalFormatting>
  <conditionalFormatting sqref="H18">
    <cfRule type="containsText" dxfId="29" priority="8" stopIfTrue="1" operator="between" text="INSERIR NOME CLIENTE">
      <formula>NOT(ISERROR(SEARCH("INSERIR NOME CLIENTE",H18)))</formula>
    </cfRule>
    <cfRule type="containsText" dxfId="29" priority="7" stopIfTrue="1" operator="between" text="INSERIR NOME VENDEDOR">
      <formula>NOT(ISERROR(SEARCH("INSERIR NOME VENDEDOR",H18)))</formula>
    </cfRule>
    <cfRule type="containsText" dxfId="29" priority="6" stopIfTrue="1" operator="between" text="INSERIR MODALIDADE">
      <formula>NOT(ISERROR(SEARCH("INSERIR MODALIDADE",H18)))</formula>
    </cfRule>
    <cfRule type="containsText" dxfId="29" priority="5" stopIfTrue="1" operator="between" text="INSERIR HORA">
      <formula>NOT(ISERROR(SEARCH("INSERIR HORA",H18)))</formula>
    </cfRule>
    <cfRule type="containsText" dxfId="29" priority="4" stopIfTrue="1" operator="between" text="INSERIR DATA DE ABERTURA">
      <formula>NOT(ISERROR(SEARCH("INSERIR DATA DE ABERTURA",H18)))</formula>
    </cfRule>
    <cfRule type="containsText" dxfId="29" priority="3" stopIfTrue="1" operator="between" text="INSERIR NUMERO DO PROCESSO">
      <formula>NOT(ISERROR(SEARCH("INSERIR NUMERO DO PROCESSO",H18)))</formula>
    </cfRule>
    <cfRule type="expression" dxfId="30" priority="2" stopIfTrue="1">
      <formula>OR(J18="X",K18="X",L18="X",F18&lt;&gt;"")</formula>
    </cfRule>
    <cfRule type="expression" dxfId="30" priority="1" stopIfTrue="1">
      <formula>OR(J18="X",K18="X",L18="X",F18&lt;&gt;"")</formula>
    </cfRule>
  </conditionalFormatting>
  <conditionalFormatting sqref="I18">
    <cfRule type="notContainsBlanks" dxfId="31" priority="9" stopIfTrue="1">
      <formula>LEN(TRIM(I18))&gt;0</formula>
    </cfRule>
  </conditionalFormatting>
  <conditionalFormatting sqref="H19">
    <cfRule type="containsText" dxfId="29" priority="43" stopIfTrue="1" operator="between" text="INSERIR NOME CLIENTE">
      <formula>NOT(ISERROR(SEARCH("INSERIR NOME CLIENTE",H19)))</formula>
    </cfRule>
    <cfRule type="containsText" dxfId="29" priority="42" stopIfTrue="1" operator="between" text="INSERIR NOME VENDEDOR">
      <formula>NOT(ISERROR(SEARCH("INSERIR NOME VENDEDOR",H19)))</formula>
    </cfRule>
    <cfRule type="containsText" dxfId="29" priority="41" stopIfTrue="1" operator="between" text="INSERIR MODALIDADE">
      <formula>NOT(ISERROR(SEARCH("INSERIR MODALIDADE",H19)))</formula>
    </cfRule>
    <cfRule type="containsText" dxfId="29" priority="40" stopIfTrue="1" operator="between" text="INSERIR HORA">
      <formula>NOT(ISERROR(SEARCH("INSERIR HORA",H19)))</formula>
    </cfRule>
    <cfRule type="containsText" dxfId="29" priority="39" stopIfTrue="1" operator="between" text="INSERIR DATA DE ABERTURA">
      <formula>NOT(ISERROR(SEARCH("INSERIR DATA DE ABERTURA",H19)))</formula>
    </cfRule>
    <cfRule type="containsText" dxfId="29" priority="38" stopIfTrue="1" operator="between" text="INSERIR NUMERO DO PROCESSO">
      <formula>NOT(ISERROR(SEARCH("INSERIR NUMERO DO PROCESSO",H19)))</formula>
    </cfRule>
    <cfRule type="expression" dxfId="30" priority="37" stopIfTrue="1">
      <formula>OR(J19="X",K19="X",L19="X",F19&lt;&gt;"")</formula>
    </cfRule>
    <cfRule type="expression" dxfId="30" priority="36" stopIfTrue="1">
      <formula>OR(J19="X",K19="X",L19="X",F19&lt;&gt;"")</formula>
    </cfRule>
  </conditionalFormatting>
  <conditionalFormatting sqref="I20">
    <cfRule type="notContainsBlanks" dxfId="31" priority="30" stopIfTrue="1">
      <formula>LEN(TRIM(I20))&gt;0</formula>
    </cfRule>
  </conditionalFormatting>
  <conditionalFormatting sqref="I22">
    <cfRule type="notContainsBlanks" dxfId="31" priority="15" stopIfTrue="1">
      <formula>LEN(TRIM(I22))&gt;0</formula>
    </cfRule>
  </conditionalFormatting>
  <conditionalFormatting sqref="H37:I37">
    <cfRule type="notContainsBlanks" dxfId="32" priority="61" stopIfTrue="1">
      <formula>LEN(TRIM(H37))&gt;0</formula>
    </cfRule>
  </conditionalFormatting>
  <conditionalFormatting sqref="I38">
    <cfRule type="notContainsBlanks" dxfId="32" priority="35" stopIfTrue="1">
      <formula>LEN(TRIM(I38))&gt;0</formula>
    </cfRule>
  </conditionalFormatting>
  <conditionalFormatting sqref="L38">
    <cfRule type="containsText" dxfId="33" priority="17" stopIfTrue="1" operator="between" text="X">
      <formula>NOT(ISERROR(SEARCH("X",L38)))</formula>
    </cfRule>
    <cfRule type="containsText" dxfId="34" priority="16" stopIfTrue="1" operator="between" text="X">
      <formula>NOT(ISERROR(SEARCH("X",L38)))</formula>
    </cfRule>
  </conditionalFormatting>
  <conditionalFormatting sqref="I39">
    <cfRule type="notContainsBlanks" dxfId="32" priority="34" stopIfTrue="1">
      <formula>LEN(TRIM(I39))&gt;0</formula>
    </cfRule>
  </conditionalFormatting>
  <conditionalFormatting sqref="J39">
    <cfRule type="notContainsBlanks" dxfId="32" priority="32" stopIfTrue="1">
      <formula>LEN(TRIM(J39))&gt;0</formula>
    </cfRule>
  </conditionalFormatting>
  <conditionalFormatting sqref="F40">
    <cfRule type="notContainsBlanks" dxfId="32" priority="60" stopIfTrue="1">
      <formula>LEN(TRIM(F40))&gt;0</formula>
    </cfRule>
  </conditionalFormatting>
  <conditionalFormatting sqref="I40">
    <cfRule type="notContainsBlanks" dxfId="32" priority="33" stopIfTrue="1">
      <formula>LEN(TRIM(I40))&gt;0</formula>
    </cfRule>
  </conditionalFormatting>
  <conditionalFormatting sqref="J40">
    <cfRule type="notContainsBlanks" dxfId="32" priority="31" stopIfTrue="1">
      <formula>LEN(TRIM(J40))&gt;0</formula>
    </cfRule>
  </conditionalFormatting>
  <conditionalFormatting sqref="A41">
    <cfRule type="notContainsBlanks" dxfId="32" priority="29" stopIfTrue="1">
      <formula>LEN(TRIM(A41))&gt;0</formula>
    </cfRule>
  </conditionalFormatting>
  <conditionalFormatting sqref="A42">
    <cfRule type="notContainsBlanks" dxfId="32" priority="28" stopIfTrue="1">
      <formula>LEN(TRIM(A42))&gt;0</formula>
    </cfRule>
  </conditionalFormatting>
  <conditionalFormatting sqref="A43">
    <cfRule type="notContainsBlanks" dxfId="32" priority="14" stopIfTrue="1">
      <formula>LEN(TRIM(A43))&gt;0</formula>
    </cfRule>
  </conditionalFormatting>
  <conditionalFormatting sqref="C46">
    <cfRule type="containsText" dxfId="35" priority="76" stopIfTrue="1" operator="between" text="X">
      <formula>NOT(ISERROR(SEARCH("X",C46)))</formula>
    </cfRule>
  </conditionalFormatting>
  <conditionalFormatting sqref="A51">
    <cfRule type="notContainsBlanks" dxfId="32" priority="12" stopIfTrue="1">
      <formula>LEN(TRIM(A51))&gt;0</formula>
    </cfRule>
  </conditionalFormatting>
  <conditionalFormatting sqref="I57">
    <cfRule type="notContainsBlanks" dxfId="36" priority="24" stopIfTrue="1">
      <formula>LEN(TRIM(I57))&gt;0</formula>
    </cfRule>
  </conditionalFormatting>
  <conditionalFormatting sqref="J57:L57">
    <cfRule type="containsText" dxfId="33" priority="27" stopIfTrue="1" operator="between" text="X">
      <formula>NOT(ISERROR(SEARCH("X",J57)))</formula>
    </cfRule>
  </conditionalFormatting>
  <conditionalFormatting sqref="K57">
    <cfRule type="containsText" dxfId="35" priority="26" stopIfTrue="1" operator="between" text="X">
      <formula>NOT(ISERROR(SEARCH("X",K57)))</formula>
    </cfRule>
  </conditionalFormatting>
  <conditionalFormatting sqref="L57">
    <cfRule type="containsText" dxfId="34" priority="25" stopIfTrue="1" operator="between" text="X">
      <formula>NOT(ISERROR(SEARCH("X",L57)))</formula>
    </cfRule>
  </conditionalFormatting>
  <conditionalFormatting sqref="F58:G58">
    <cfRule type="notContainsBlanks" dxfId="32" priority="23" stopIfTrue="1">
      <formula>LEN(TRIM(F58))&gt;0</formula>
    </cfRule>
  </conditionalFormatting>
  <conditionalFormatting sqref="H58">
    <cfRule type="expression" dxfId="37" priority="22" stopIfTrue="1">
      <formula>OR(J58="X",K58="X",L58="X",F58&lt;&gt;"")</formula>
    </cfRule>
  </conditionalFormatting>
  <conditionalFormatting sqref="I58">
    <cfRule type="notContainsBlanks" dxfId="36" priority="18" stopIfTrue="1">
      <formula>LEN(TRIM(I58))&gt;0</formula>
    </cfRule>
  </conditionalFormatting>
  <conditionalFormatting sqref="J58:L58">
    <cfRule type="containsText" dxfId="33" priority="21" stopIfTrue="1" operator="between" text="X">
      <formula>NOT(ISERROR(SEARCH("X",J58)))</formula>
    </cfRule>
  </conditionalFormatting>
  <conditionalFormatting sqref="K58">
    <cfRule type="containsText" dxfId="35" priority="20" stopIfTrue="1" operator="between" text="X">
      <formula>NOT(ISERROR(SEARCH("X",K58)))</formula>
    </cfRule>
  </conditionalFormatting>
  <conditionalFormatting sqref="L58">
    <cfRule type="containsText" dxfId="34" priority="19" stopIfTrue="1" operator="between" text="X">
      <formula>NOT(ISERROR(SEARCH("X",L58)))</formula>
    </cfRule>
  </conditionalFormatting>
  <conditionalFormatting sqref="I59">
    <cfRule type="notContainsBlanks" dxfId="36" priority="10" stopIfTrue="1">
      <formula>LEN(TRIM(I59))&gt;0</formula>
    </cfRule>
  </conditionalFormatting>
  <conditionalFormatting sqref="J59">
    <cfRule type="containsText" dxfId="33" priority="11" stopIfTrue="1" operator="between" text="X">
      <formula>NOT(ISERROR(SEARCH("X",J59)))</formula>
    </cfRule>
  </conditionalFormatting>
  <conditionalFormatting sqref="B63">
    <cfRule type="containsText" dxfId="29" priority="92" stopIfTrue="1" operator="between" text="INSERIR NOME CLIENTE">
      <formula>NOT(ISERROR(SEARCH("INSERIR NOME CLIENTE",B63)))</formula>
    </cfRule>
    <cfRule type="containsText" dxfId="29" priority="91" stopIfTrue="1" operator="between" text="INSERIR NOME VENDEDOR">
      <formula>NOT(ISERROR(SEARCH("INSERIR NOME VENDEDOR",B63)))</formula>
    </cfRule>
    <cfRule type="containsText" dxfId="29" priority="90" stopIfTrue="1" operator="between" text="INSERIR MODALIDADE">
      <formula>NOT(ISERROR(SEARCH("INSERIR MODALIDADE",B63)))</formula>
    </cfRule>
    <cfRule type="containsText" dxfId="29" priority="89" stopIfTrue="1" operator="between" text="INSERIR HORA">
      <formula>NOT(ISERROR(SEARCH("INSERIR HORA",B63)))</formula>
    </cfRule>
    <cfRule type="containsText" dxfId="29" priority="88" stopIfTrue="1" operator="between" text="INSERIR DATA DE ABERTURA">
      <formula>NOT(ISERROR(SEARCH("INSERIR DATA DE ABERTURA",B63)))</formula>
    </cfRule>
    <cfRule type="containsText" dxfId="29" priority="87" stopIfTrue="1" operator="between" text="INSERIR NUMERO DO PROCESSO">
      <formula>NOT(ISERROR(SEARCH("INSERIR NUMERO DO PROCESSO",B63)))</formula>
    </cfRule>
  </conditionalFormatting>
  <conditionalFormatting sqref="J63:L63">
    <cfRule type="notContainsBlanks" dxfId="32" priority="58" stopIfTrue="1">
      <formula>LEN(TRIM(J63))&gt;0</formula>
    </cfRule>
  </conditionalFormatting>
  <conditionalFormatting sqref="A14:A40">
    <cfRule type="notContainsBlanks" dxfId="32" priority="79" stopIfTrue="1">
      <formula>LEN(TRIM(A14))&gt;0</formula>
    </cfRule>
  </conditionalFormatting>
  <conditionalFormatting sqref="A52:A54">
    <cfRule type="notContainsBlanks" dxfId="32" priority="78" stopIfTrue="1">
      <formula>LEN(TRIM(A52))&gt;0</formula>
    </cfRule>
  </conditionalFormatting>
  <conditionalFormatting sqref="B4:B12">
    <cfRule type="notContainsBlanks" dxfId="38" priority="80" stopIfTrue="1">
      <formula>LEN(TRIM(B4))&gt;0</formula>
    </cfRule>
  </conditionalFormatting>
  <conditionalFormatting sqref="B5:B12">
    <cfRule type="containsText" dxfId="29" priority="86" stopIfTrue="1" operator="between" text="INSERIR NOME CLIENTE">
      <formula>NOT(ISERROR(SEARCH("INSERIR NOME CLIENTE",B5)))</formula>
    </cfRule>
    <cfRule type="containsText" dxfId="29" priority="85" stopIfTrue="1" operator="between" text="INSERIR NOME VENDEDOR">
      <formula>NOT(ISERROR(SEARCH("INSERIR NOME VENDEDOR",B5)))</formula>
    </cfRule>
    <cfRule type="containsText" dxfId="29" priority="84" stopIfTrue="1" operator="between" text="INSERIR MODALIDADE">
      <formula>NOT(ISERROR(SEARCH("INSERIR MODALIDADE",B5)))</formula>
    </cfRule>
    <cfRule type="containsText" dxfId="29" priority="83" stopIfTrue="1" operator="between" text="INSERIR HORA">
      <formula>NOT(ISERROR(SEARCH("INSERIR HORA",B5)))</formula>
    </cfRule>
    <cfRule type="containsText" dxfId="29" priority="82" stopIfTrue="1" operator="between" text="INSERIR DATA DE ABERTURA">
      <formula>NOT(ISERROR(SEARCH("INSERIR DATA DE ABERTURA",B5)))</formula>
    </cfRule>
    <cfRule type="containsText" dxfId="29" priority="81" stopIfTrue="1" operator="between" text="INSERIR NUMERO DO PROCESSO">
      <formula>NOT(ISERROR(SEARCH("INSERIR NUMERO DO PROCESSO",B5)))</formula>
    </cfRule>
  </conditionalFormatting>
  <conditionalFormatting sqref="C14:C54">
    <cfRule type="containsText" dxfId="39" priority="77" stopIfTrue="1" operator="between" text="X">
      <formula>NOT(ISERROR(SEARCH("X",C14)))</formula>
    </cfRule>
  </conditionalFormatting>
  <conditionalFormatting sqref="H14:H17">
    <cfRule type="containsText" dxfId="29" priority="51" stopIfTrue="1" operator="between" text="INSERIR NOME CLIENTE">
      <formula>NOT(ISERROR(SEARCH("INSERIR NOME CLIENTE",H14)))</formula>
    </cfRule>
    <cfRule type="containsText" dxfId="29" priority="50" stopIfTrue="1" operator="between" text="INSERIR NOME VENDEDOR">
      <formula>NOT(ISERROR(SEARCH("INSERIR NOME VENDEDOR",H14)))</formula>
    </cfRule>
    <cfRule type="containsText" dxfId="29" priority="49" stopIfTrue="1" operator="between" text="INSERIR MODALIDADE">
      <formula>NOT(ISERROR(SEARCH("INSERIR MODALIDADE",H14)))</formula>
    </cfRule>
    <cfRule type="containsText" dxfId="29" priority="48" stopIfTrue="1" operator="between" text="INSERIR HORA">
      <formula>NOT(ISERROR(SEARCH("INSERIR HORA",H14)))</formula>
    </cfRule>
    <cfRule type="containsText" dxfId="29" priority="47" stopIfTrue="1" operator="between" text="INSERIR DATA DE ABERTURA">
      <formula>NOT(ISERROR(SEARCH("INSERIR DATA DE ABERTURA",H14)))</formula>
    </cfRule>
    <cfRule type="containsText" dxfId="29" priority="46" stopIfTrue="1" operator="between" text="INSERIR NUMERO DO PROCESSO">
      <formula>NOT(ISERROR(SEARCH("INSERIR NUMERO DO PROCESSO",H14)))</formula>
    </cfRule>
    <cfRule type="expression" dxfId="30" priority="45" stopIfTrue="1">
      <formula>OR(J14="X",K14="X",L14="X",F14&lt;&gt;"")</formula>
    </cfRule>
    <cfRule type="expression" dxfId="30" priority="44" stopIfTrue="1">
      <formula>OR(J14="X",K14="X",L14="X",F14&lt;&gt;"")</formula>
    </cfRule>
  </conditionalFormatting>
  <conditionalFormatting sqref="H39:H41">
    <cfRule type="expression" dxfId="30" priority="95" stopIfTrue="1">
      <formula>OR(J39="X",K39="X",L39="X",F39&lt;&gt;"")</formula>
    </cfRule>
  </conditionalFormatting>
  <conditionalFormatting sqref="I14:I17">
    <cfRule type="notContainsBlanks" dxfId="31" priority="111" stopIfTrue="1">
      <formula>LEN(TRIM(I14))&gt;0</formula>
    </cfRule>
  </conditionalFormatting>
  <conditionalFormatting sqref="I60:I61">
    <cfRule type="notContainsBlanks" dxfId="36" priority="54" stopIfTrue="1">
      <formula>LEN(TRIM(I60))&gt;0</formula>
    </cfRule>
  </conditionalFormatting>
  <conditionalFormatting sqref="K19:K38">
    <cfRule type="containsText" dxfId="35" priority="65" stopIfTrue="1" operator="between" text="X">
      <formula>NOT(ISERROR(SEARCH("X",K19)))</formula>
    </cfRule>
  </conditionalFormatting>
  <conditionalFormatting sqref="L19:L37">
    <cfRule type="containsText" dxfId="34" priority="64" stopIfTrue="1" operator="between" text="X">
      <formula>NOT(ISERROR(SEARCH("X",L19)))</formula>
    </cfRule>
  </conditionalFormatting>
  <conditionalFormatting sqref="D4;B13:B62;B64:B65;B70">
    <cfRule type="containsText" dxfId="29" priority="107" stopIfTrue="1" operator="between" text="INSERIR NOME CLIENTE">
      <formula>NOT(ISERROR(SEARCH("INSERIR NOME CLIENTE",B4)))</formula>
    </cfRule>
    <cfRule type="containsText" dxfId="29" priority="106" stopIfTrue="1" operator="between" text="INSERIR NOME VENDEDOR">
      <formula>NOT(ISERROR(SEARCH("INSERIR NOME VENDEDOR",B4)))</formula>
    </cfRule>
    <cfRule type="containsText" dxfId="29" priority="105" stopIfTrue="1" operator="between" text="INSERIR MODALIDADE">
      <formula>NOT(ISERROR(SEARCH("INSERIR MODALIDADE",B4)))</formula>
    </cfRule>
    <cfRule type="containsText" dxfId="29" priority="104" stopIfTrue="1" operator="between" text="INSERIR HORA">
      <formula>NOT(ISERROR(SEARCH("INSERIR HORA",B4)))</formula>
    </cfRule>
    <cfRule type="containsText" dxfId="29" priority="103" stopIfTrue="1" operator="between" text="INSERIR DATA DE ABERTURA">
      <formula>NOT(ISERROR(SEARCH("INSERIR DATA DE ABERTURA",B4)))</formula>
    </cfRule>
    <cfRule type="containsText" dxfId="29" priority="102" stopIfTrue="1" operator="between" text="INSERIR NUMERO DO PROCESSO">
      <formula>NOT(ISERROR(SEARCH("INSERIR NUMERO DO PROCESSO",B4)))</formula>
    </cfRule>
  </conditionalFormatting>
  <conditionalFormatting sqref="B14:B62;B64:B65;B70">
    <cfRule type="expression" dxfId="38" priority="99" stopIfTrue="1">
      <formula>OR(C14="X",D14="X",E14="X",A14&lt;&gt;"")</formula>
    </cfRule>
  </conditionalFormatting>
  <conditionalFormatting sqref="C55:E62;C70:E70;C64:C65;D14:E54">
    <cfRule type="containsText" dxfId="39" priority="101" stopIfTrue="1" operator="between" text="X">
      <formula>NOT(ISERROR(SEARCH("X",C14)))</formula>
    </cfRule>
  </conditionalFormatting>
  <conditionalFormatting sqref="K50:K54;D46:E46;K14:K18;D14:D62;D70">
    <cfRule type="containsText" dxfId="35" priority="98" stopIfTrue="1" operator="between" text="X">
      <formula>NOT(ISERROR(SEARCH("X",D14)))</formula>
    </cfRule>
  </conditionalFormatting>
  <conditionalFormatting sqref="L50:L54;L14:L18;E14:E62;E70">
    <cfRule type="containsText" dxfId="34" priority="97" stopIfTrue="1" operator="between" text="X">
      <formula>NOT(ISERROR(SEARCH("X",E14)))</formula>
    </cfRule>
  </conditionalFormatting>
  <conditionalFormatting sqref="F14:G14;F16:G19">
    <cfRule type="notContainsBlanks" dxfId="28" priority="109" stopIfTrue="1">
      <formula>LEN(TRIM(F14))&gt;0</formula>
    </cfRule>
  </conditionalFormatting>
  <conditionalFormatting sqref="J50:L54;J14:L18">
    <cfRule type="containsText" dxfId="33" priority="100" stopIfTrue="1" operator="between" text="X">
      <formula>NOT(ISERROR(SEARCH("X",J14)))</formula>
    </cfRule>
  </conditionalFormatting>
  <conditionalFormatting sqref="I19;I23:I36;I21">
    <cfRule type="notContainsBlanks" dxfId="31" priority="75" stopIfTrue="1">
      <formula>LEN(TRIM(I19))&gt;0</formula>
    </cfRule>
  </conditionalFormatting>
  <conditionalFormatting sqref="J19:J38;L19:L37;K19:K33">
    <cfRule type="containsText" dxfId="33" priority="66" stopIfTrue="1" operator="between" text="X">
      <formula>NOT(ISERROR(SEARCH("X",J19)))</formula>
    </cfRule>
  </conditionalFormatting>
  <conditionalFormatting sqref="F20:G37">
    <cfRule type="notContainsBlanks" dxfId="28" priority="74" stopIfTrue="1">
      <formula>LEN(TRIM(F20))&gt;0</formula>
    </cfRule>
  </conditionalFormatting>
  <conditionalFormatting sqref="H20:H31;H33:H34">
    <cfRule type="containsText" dxfId="29" priority="72" stopIfTrue="1" operator="between" text="INSERIR NOME CLIENTE">
      <formula>NOT(ISERROR(SEARCH("INSERIR NOME CLIENTE",H20)))</formula>
    </cfRule>
    <cfRule type="containsText" dxfId="29" priority="71" stopIfTrue="1" operator="between" text="INSERIR NOME VENDEDOR">
      <formula>NOT(ISERROR(SEARCH("INSERIR NOME VENDEDOR",H20)))</formula>
    </cfRule>
    <cfRule type="containsText" dxfId="29" priority="70" stopIfTrue="1" operator="between" text="INSERIR MODALIDADE">
      <formula>NOT(ISERROR(SEARCH("INSERIR MODALIDADE",H20)))</formula>
    </cfRule>
    <cfRule type="containsText" dxfId="29" priority="69" stopIfTrue="1" operator="between" text="INSERIR HORA">
      <formula>NOT(ISERROR(SEARCH("INSERIR HORA",H20)))</formula>
    </cfRule>
    <cfRule type="containsText" dxfId="29" priority="68" stopIfTrue="1" operator="between" text="INSERIR DATA DE ABERTURA">
      <formula>NOT(ISERROR(SEARCH("INSERIR DATA DE ABERTURA",H20)))</formula>
    </cfRule>
    <cfRule type="containsText" dxfId="29" priority="67" stopIfTrue="1" operator="between" text="INSERIR NUMERO DO PROCESSO">
      <formula>NOT(ISERROR(SEARCH("INSERIR NUMERO DO PROCESSO",H20)))</formula>
    </cfRule>
  </conditionalFormatting>
  <conditionalFormatting sqref="H20:H31;H33:H36;H38">
    <cfRule type="expression" dxfId="30" priority="63" stopIfTrue="1">
      <formula>OR(J20="X",K20="X",L20="X",F20&lt;&gt;"")</formula>
    </cfRule>
    <cfRule type="expression" dxfId="30" priority="62" stopIfTrue="1">
      <formula>OR(J20="X",K20="X",L20="X",F20&lt;&gt;"")</formula>
    </cfRule>
  </conditionalFormatting>
  <conditionalFormatting sqref="F38;H38">
    <cfRule type="notContainsBlanks" dxfId="32" priority="73" stopIfTrue="1">
      <formula>LEN(TRIM(F38))&gt;0</formula>
    </cfRule>
  </conditionalFormatting>
  <conditionalFormatting sqref="F39;H63:I63;F64;A44:A50;A64:A66;A55:A62">
    <cfRule type="notContainsBlanks" dxfId="32" priority="108" stopIfTrue="1">
      <formula>LEN(TRIM(A39))&gt;0</formula>
    </cfRule>
  </conditionalFormatting>
  <conditionalFormatting sqref="F42:L48">
    <cfRule type="notContainsBlanks" dxfId="40" priority="96" stopIfTrue="1">
      <formula>LEN(TRIM(F42))&gt;0</formula>
    </cfRule>
  </conditionalFormatting>
  <conditionalFormatting sqref="F50:G57;F59:G63">
    <cfRule type="notContainsBlanks" dxfId="32" priority="59" stopIfTrue="1">
      <formula>LEN(TRIM(F50))&gt;0</formula>
    </cfRule>
  </conditionalFormatting>
  <conditionalFormatting sqref="H50:H56;H63">
    <cfRule type="expression" dxfId="37" priority="94" stopIfTrue="1">
      <formula>OR(J50="X",K50="X",L50="X",F50&lt;&gt;"")</formula>
    </cfRule>
  </conditionalFormatting>
  <conditionalFormatting sqref="I50:I56;I62">
    <cfRule type="notContainsBlanks" dxfId="36" priority="110" stopIfTrue="1">
      <formula>LEN(TRIM(I50))&gt;0</formula>
    </cfRule>
  </conditionalFormatting>
  <conditionalFormatting sqref="J55:L56;K59:L59;J60:L62">
    <cfRule type="containsText" dxfId="33" priority="57" stopIfTrue="1" operator="between" text="X">
      <formula>NOT(ISERROR(SEARCH("X",J55)))</formula>
    </cfRule>
  </conditionalFormatting>
  <conditionalFormatting sqref="K55:K56;K59:K62">
    <cfRule type="containsText" dxfId="35" priority="56" stopIfTrue="1" operator="between" text="X">
      <formula>NOT(ISERROR(SEARCH("X",K55)))</formula>
    </cfRule>
  </conditionalFormatting>
  <conditionalFormatting sqref="L55:L56;L59:L62">
    <cfRule type="containsText" dxfId="34" priority="55" stopIfTrue="1" operator="between" text="X">
      <formula>NOT(ISERROR(SEARCH("X",L55)))</formula>
    </cfRule>
  </conditionalFormatting>
  <conditionalFormatting sqref="H57;H59:H62">
    <cfRule type="expression" dxfId="37" priority="53" stopIfTrue="1">
      <formula>OR(J57="X",K57="X",L57="X",F57&lt;&gt;"")</formula>
    </cfRule>
  </conditionalFormatting>
  <conditionalFormatting sqref="B582:B583;B494:B540;B420:B459;B331:B380;B239:B245;B153;C78;B80:B83;C80;C162;C154:C155;C164;B169:B215;C242;C233:C235;B156:B165;C244;B313:C315;B233:B236;C322;B329;B320:B325;C324;B318;B249:B299;C402:C405;C393:C395;B397:B407;B391:B392;C482:C485;C473:C475;B489;B477:B487;B471:B472;B556;B409;B575:B576;C562;B587:B589;B581:C581;B591:B593;B596:B597;D596;B595:C595;B732:B749;B761:B762;C763;B705:B720;C71:C72;B687:B699;B627:B669;B607:B618;C612:C615;C603:C605;B548:B552;C692:C696;C683:C685;B680:B682;B765:B824;C768:C772;C1161:C1162;B993:B1009;C1084:C1090;C1075:C1077;C1004:C1009;C995:C997;C924:C929;C915:C917;C1915;C1917:C1921;B1910:B1921;C1962;C1964:C1968;B1951:B1971;B1975:B1977;C2016;C2018:C2022;B1995:B2025;B2029:B2033;B2050:B2072;B919:B929;C844:C849;C835:C837;B839:B849;B937:B981;B1201:B1233;B931:B933;B857:B902;B1074:B1142;B1153:B1175;C1168:C1172;B914;B1750:B1805;B1602:B1634;C1704:C1708;B851:B853;B1011:B1013;B1015:B1061;C1702;B1547:B1572;C1625:C1629;C1623;B1474:B1521;B1388:B1441;C1512:C1516;C1510;B1321:B1361;C1433:C1437;C1431;B1255:B1296;C1291:C1294;C1283:C1284;C1227:C1230;C1219:C1220;B1665:B1713;B1298;B1235;C1289;C1356:C1360;C1349:C1350;B1523;B1443;B1363;C1354;C1565:C1569;C1563;B1715;B1636;B1574;B1837:B1867;C1856:C1860;C1854;C1794:C1798;C1792;B2104:B65662;C2057:C2061;C2055">
    <cfRule type="containsText" dxfId="29" priority="307" stopIfTrue="1" operator="between" text="INSERIR NUMERO DO PROCESSO">
      <formula>NOT(ISERROR(SEARCH("INSERIR NUMERO DO PROCESSO",B71)))</formula>
    </cfRule>
    <cfRule type="containsText" dxfId="29" priority="308" stopIfTrue="1" operator="between" text="INSERIR DATA DE ABERTURA">
      <formula>NOT(ISERROR(SEARCH("INSERIR DATA DE ABERTURA",B71)))</formula>
    </cfRule>
    <cfRule type="containsText" dxfId="29" priority="309" stopIfTrue="1" operator="between" text="INSERIR HORA">
      <formula>NOT(ISERROR(SEARCH("INSERIR HORA",B71)))</formula>
    </cfRule>
    <cfRule type="containsText" dxfId="29" priority="310" stopIfTrue="1" operator="between" text="INSERIR MODALIDADE">
      <formula>NOT(ISERROR(SEARCH("INSERIR MODALIDADE",B71)))</formula>
    </cfRule>
    <cfRule type="containsText" dxfId="29" priority="311" stopIfTrue="1" operator="between" text="INSERIR NOME VENDEDOR">
      <formula>NOT(ISERROR(SEARCH("INSERIR NOME VENDEDOR",B71)))</formula>
    </cfRule>
    <cfRule type="containsText" dxfId="29" priority="312" stopIfTrue="1" operator="between" text="INSERIR NOME CLIENTE">
      <formula>NOT(ISERROR(SEARCH("INSERIR NOME CLIENTE",B71)))</formula>
    </cfRule>
  </conditionalFormatting>
  <conditionalFormatting sqref="B697:H698;B249:H250;B329:H330;B409:H410;B489:H490;B169:H170;B617:H618;B774:H775;B1091:H1092;B1011:H1012;B851:H852;B931:H932">
    <cfRule type="containsText" dxfId="41" priority="300" stopIfTrue="1" operator="between" text="NÃO IMPRIMIR">
      <formula>NOT(ISERROR(SEARCH("NÃO IMPRIMIR",B169)))</formula>
    </cfRule>
  </conditionalFormatting>
  <conditionalFormatting sqref="B460;B670;B750;B381;B300;B825;B1143;B1062;B982;B903">
    <cfRule type="containsText" dxfId="41" priority="269" stopIfTrue="1" operator="between" text="RECONHECERFIRMA">
      <formula>NOT(ISERROR(SEARCH("RECONHECERFIRMA",B300)))</formula>
    </cfRule>
  </conditionalFormatting>
  <dataValidations count="32">
    <dataValidation type="list" allowBlank="1" showInputMessage="1" showErrorMessage="1" sqref="G5:K5">
      <formula1>$Q$4:$Q$48</formula1>
    </dataValidation>
    <dataValidation type="list" allowBlank="1" showInputMessage="1" showErrorMessage="1" sqref="G7:K7">
      <formula1>$P$4:$P$6</formula1>
    </dataValidation>
    <dataValidation type="time" operator="between" allowBlank="1" showInputMessage="1" showErrorMessage="1" sqref="B8">
      <formula1>0.25</formula1>
      <formula2>0.666666666666667</formula2>
    </dataValidation>
    <dataValidation type="list" allowBlank="1" showInputMessage="1" showErrorMessage="1" sqref="G8:K8">
      <formula1>$W$4:$W$9</formula1>
    </dataValidation>
    <dataValidation type="list" allowBlank="1" showInputMessage="1" showErrorMessage="1" sqref="B9">
      <formula1>$V$4:$V$6</formula1>
    </dataValidation>
    <dataValidation type="list" allowBlank="1" showInputMessage="1" showErrorMessage="1" sqref="G9:H9">
      <formula1>$X$4:$X$22</formula1>
    </dataValidation>
    <dataValidation type="list" allowBlank="1" showInputMessage="1" showErrorMessage="1" sqref="B10">
      <formula1>$U$4:$U$10</formula1>
    </dataValidation>
    <dataValidation type="list" allowBlank="1" showInputMessage="1" showErrorMessage="1" sqref="G10:H10">
      <formula1>$AD$4:$AD$22</formula1>
    </dataValidation>
    <dataValidation type="list" allowBlank="1" showInputMessage="1" showErrorMessage="1" sqref="B11">
      <formula1>$T$4:$T$17</formula1>
    </dataValidation>
    <dataValidation type="list" allowBlank="1" showInputMessage="1" showErrorMessage="1" sqref="G11">
      <formula1>$Y$4:$Y$5</formula1>
    </dataValidation>
    <dataValidation type="list" allowBlank="1" showInputMessage="1" showErrorMessage="1" sqref="I11:K11">
      <formula1>$Z$4:$Z$6</formula1>
    </dataValidation>
    <dataValidation type="list" allowBlank="1" showInputMessage="1" showErrorMessage="1" sqref="B12">
      <formula1>$AE$4:$AE$11</formula1>
    </dataValidation>
    <dataValidation type="custom" allowBlank="1" showInputMessage="1" showErrorMessage="1" errorTitle="ERRO OBJETO NAO CONFERE" error="VOCE INSERIU DOCUMENTO DE  MEDICAMENTO PARA UMA LICITAÇÃO DE MATERIAL HOSPITALAR" sqref="F14 F16:F19">
      <formula1>NOT(G7="MATERIAL HOSPITALAR")</formula1>
    </dataValidation>
    <dataValidation type="custom" allowBlank="1" showInputMessage="1" showErrorMessage="1" errorTitle="ERRO OBJETO NAO CONFERE" error="VOCE INSERIU DOCUMENTO DE  MEDICAMENTO PARA UMA LICITAÇÃO DE MATERIAL HOSPITALAR" sqref="F15 F22 F20:F21 F23:F28 F29:F33 F34:F37">
      <formula1>NOT(G7="MATERIAL HOSPITALAR")</formula1>
    </dataValidation>
    <dataValidation type="custom" allowBlank="1" showInputMessage="1" showErrorMessage="1" sqref="J16:L16 J24:L24 D29:E29 J31:L31">
      <formula1>NOT($G$7="MEDICAMENTO")</formula1>
    </dataValidation>
    <dataValidation type="custom" allowBlank="1" showInputMessage="1" showErrorMessage="1" errorTitle="DOCUMENTO NO ENVELOPE ERRADO" error="DOCUMENTO NO ENVELOPE ERRADO" promptTitle="FORA DOS ENVELOPES" prompt="CONFIRMA DOCUMENTO FORA DOS ENVELOPES" sqref="E17 E44 E19:E27 E47:E53 E56:E62">
      <formula1>"X"</formula1>
    </dataValidation>
    <dataValidation type="custom" allowBlank="1" showInputMessage="1" showErrorMessage="1" sqref="J17:L17 J23:L23 J32:L32 J14:L15">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8 C30:C34" errorStyle="warning">
      <formula1>NOT($G$7="MATERIAL HOSPITALAR")</formula1>
    </dataValidation>
    <dataValidation type="custom" allowBlank="1" showInputMessage="1" showErrorMessage="1" errorTitle="ENVELOPE ERRADO" error="DOCUMENTO INSERIDO NO ENVELOPE ERRADO" promptTitle="PROPOSTA" prompt="CONFIRMA DOCUMENTO NO ENVELOPE DE PROPOSTA&#10;" sqref="D28 D30:D31 D33:D34">
      <formula1>NOT($G$7="MATERIAL HOSPITALAR")</formula1>
    </dataValidation>
    <dataValidation type="custom" allowBlank="1" showInputMessage="1" showErrorMessage="1" errorTitle="DOCUMENTO NO ENVELOPE ERRADO" error="DOCUMENTO NO ENVELOPE ERRADO" promptTitle="FORA DOS ENVELOPES" prompt="CONFIRMA DOCUMENTO FORA DOS ENVELOPES" sqref="E28 E30:E31 E33:E34">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9" errorStyle="warning">
      <formula1>NOT($G$7="MEDICAMENTO")</formula1>
    </dataValidation>
    <dataValidation type="custom" allowBlank="1" showInputMessage="1" showErrorMessage="1" errorTitle="ENVELOPE ERRADO" error="DOCUMENTO INSERIDO NO ENVELOPE ERRADO" promptTitle="PROPOSTA" prompt="CONFIRMA DOCUMENTO NO ENVELOPE DE PROPOSTA&#10;" sqref="D32">
      <formula1>NOT($G$7="MEDICAMENTO")</formula1>
    </dataValidation>
    <dataValidation type="custom" allowBlank="1" showInputMessage="1" showErrorMessage="1" errorTitle="DOCUMENTO NO ENVELOPE ERRADO" error="DOCUMENTO NO ENVELOPE ERRADO" promptTitle="FORA DOS ENVELOPES" prompt="CONFIRMA DOCUMENTO FORA DOS ENVELOPES" sqref="E32">
      <formula1>NOT($G$7="MEDICAMENTO")</formula1>
    </dataValidation>
    <dataValidation type="custom" allowBlank="1" showInputMessage="1" showErrorMessage="1" sqref="J33:L33 J21:L22 J25:L30">
      <formula1>NOT($A$4="CODIGO")</formula1>
    </dataValidation>
    <dataValidation type="custom" allowBlank="1" showInputMessage="1" showErrorMessage="1" errorTitle="ENVELOPE ERRADO" error="DOCUMENTO INSERIDO NO ENVELOPE ERRADO" promptTitle="PROPOSTA" prompt="CONFIRMA DOCUMENTO NO ENVELOPE DE PROPOSTA&#10;" sqref="D44 D14:D27 D46:D53 D56:D62">
      <formula1>"X"</formula1>
    </dataValidation>
    <dataValidation allowBlank="1" showInputMessage="1" showErrorMessage="1" errorTitle="ENVELOPE DE HABILITAÇÃO" error="CONFIRMA DOCUMENTO NO ENVELOPE DE HABILITAÇÃO" promptTitle="HABILITAÇÃO" prompt="CONFIRMA DOCUMENTO NO ENVELOPE DE HABILITAÇÃO" sqref="D45 C70 C14:C27 C44:C53 C56:C62 C64:C65" errorStyle="warning"/>
    <dataValidation type="list" allowBlank="1" showInputMessage="1" showErrorMessage="1" sqref="I49">
      <formula1>$N$49:$N$50</formula1>
    </dataValidation>
    <dataValidation type="custom" allowBlank="1" showInputMessage="1" showErrorMessage="1" errorTitle="HABILITAÇÃO !!!!" error="CONFIRMA DOCUMENTO NO ENVELOPE DE HABILITAÇÃO" promptTitle="HABILITAÇÃO" prompt="CONFIRMA DOCUMENTO NO ENVELOPE DE HABILITAÇÃO" sqref="J59 J50:J58 J60:J62" errorStyle="warning">
      <formula1>"X"</formula1>
    </dataValidation>
    <dataValidation allowBlank="1" showInputMessage="1" showErrorMessage="1" promptTitle="FORA DOS ENVELOPES" prompt="CONFIRMA DOCUMENTO FORA DOS ENVELOPES" sqref="E14:E15"/>
    <dataValidation type="custom" allowBlank="1" showInputMessage="1" showErrorMessage="1" errorTitle="PROPOSTA !!!" error="CONFIRMA DOCUMENTO NO ENVELOPE DE PROPOSTA" promptTitle="PROPOSTA" prompt="CONFIRMA DOCUMENTO NO ENVELOPE DE PROPOSTA" sqref="K50:K62" errorStyle="warning">
      <formula1>"X"</formula1>
    </dataValidation>
    <dataValidation type="custom" allowBlank="1" showInputMessage="1" showErrorMessage="1" errorTitle="FORA DOS ENVELOPES" error="CONFIRMA DOCUMENTO FORA DOS ENVELOPES" promptTitle="FORA DOS ENVELOPES" prompt="CONFIRMA DOCUMENTO FORA DOS ENVELOPES" sqref="L50:L62" errorStyle="warning">
      <formula1>"X"</formula1>
    </dataValidation>
    <dataValidation type="list" allowBlank="1" showInputMessage="1" showErrorMessage="1" sqref="I9:K10">
      <formula1>$AC$4</formula1>
    </dataValidation>
  </dataValidations>
  <printOptions horizontalCentered="1"/>
  <pageMargins left="0.196850393700787" right="0.196850393700787" top="0.590551181102362" bottom="0.590551181102362" header="0.31496062992126" footer="0.31496062992126"/>
  <pageSetup paperSize="9" scale="59" fitToHeight="0" orientation="portrait" verticalDpi="72"/>
  <headerFooter differentFirst="1">
    <oddHeader>&amp;L&amp;G</oddHeader>
    <oddFooter>&amp;C&amp;K00B050DROGAFONTE LTDA – RODOVIA BR-101 NORTE, KM 56,6 – GALPÃO 01 E 02 – JARDIM PAULISTA, PAULISTA PE, CEP 53.409-260. Fone/Fax: 81.2102.1819. CNPJ: 08.778.201/0001-26. Insc. Est.: 0096822-60. www.drogafonte.com.br&amp;R&amp;P</oddFooter>
  </headerFooter>
  <rowBreaks count="29" manualBreakCount="29">
    <brk id="70" max="11" man="1"/>
    <brk id="152" max="11" man="1"/>
    <brk id="232" max="16383" man="1"/>
    <brk id="312" max="16383" man="1"/>
    <brk id="392" max="16383" man="1"/>
    <brk id="472" max="16383" man="1"/>
    <brk id="552" max="16383" man="1"/>
    <brk id="602" max="16383" man="1"/>
    <brk id="680" max="11" man="1"/>
    <brk id="762" max="16383" man="1"/>
    <brk id="833" max="11" man="1"/>
    <brk id="914" max="16383" man="1"/>
    <brk id="994" max="16383" man="1"/>
    <brk id="1074" max="16383" man="1"/>
    <brk id="1154" max="11" man="1"/>
    <brk id="1219" max="16383" man="1"/>
    <brk id="1283" max="16383" man="1"/>
    <brk id="1348" max="16383" man="1"/>
    <brk id="1425" max="16383" man="1"/>
    <brk id="1505" max="16383" man="1"/>
    <brk id="1558" max="16383" man="1"/>
    <brk id="1617" max="16383" man="1"/>
    <brk id="1697" max="16383" man="1"/>
    <brk id="1776" max="11" man="1"/>
    <brk id="1848" max="16383" man="1"/>
    <brk id="1907" max="16383" man="1"/>
    <brk id="1956" max="16383" man="1"/>
    <brk id="2009" max="16383" man="1"/>
    <brk id="2050" max="11" man="1"/>
  </rowBreaks>
  <colBreaks count="1" manualBreakCount="1">
    <brk id="1" max="1048575" man="1"/>
  </colBreaks>
  <drawing r:id="rId1"/>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8"/>
  <dimension ref="A1:J82"/>
  <sheetViews>
    <sheetView zoomScale="95" zoomScaleNormal="95" topLeftCell="A46" workbookViewId="0">
      <selection activeCell="E48" sqref="E48"/>
    </sheetView>
  </sheetViews>
  <sheetFormatPr defaultColWidth="9" defaultRowHeight="15"/>
  <cols>
    <col min="1" max="1" width="11.4285714285714" style="1" customWidth="1"/>
    <col min="2" max="2" width="66.1428571428571" style="1" customWidth="1"/>
    <col min="3" max="3" width="11.4285714285714" style="1" customWidth="1"/>
    <col min="4" max="4" width="14.1428571428571" style="1" customWidth="1"/>
    <col min="5" max="6" width="9.14285714285714" style="1"/>
    <col min="7" max="8" width="10.5714285714286" style="1" customWidth="1"/>
    <col min="9" max="9" width="9.14285714285714" style="1" customWidth="1"/>
    <col min="10" max="10" width="18" style="1" customWidth="1"/>
    <col min="11" max="16384" width="9.14285714285714" style="1"/>
  </cols>
  <sheetData>
    <row r="1" spans="1:4">
      <c r="A1" s="1" t="s">
        <v>382</v>
      </c>
      <c r="B1" s="1" t="s">
        <v>383</v>
      </c>
      <c r="C1" s="1" t="s">
        <v>382</v>
      </c>
      <c r="D1" s="1" t="s">
        <v>2</v>
      </c>
    </row>
    <row r="2" ht="18.75" spans="1:10">
      <c r="A2" s="1">
        <v>1</v>
      </c>
      <c r="B2" s="2" t="s">
        <v>14</v>
      </c>
      <c r="C2" s="1">
        <f>A2</f>
        <v>1</v>
      </c>
      <c r="D2" s="3">
        <v>55101</v>
      </c>
      <c r="E2" s="4"/>
      <c r="F2" s="4"/>
      <c r="G2" s="4"/>
      <c r="H2" s="5" t="s">
        <v>384</v>
      </c>
      <c r="I2" s="17"/>
      <c r="J2" s="17"/>
    </row>
    <row r="3" ht="18.75" spans="1:10">
      <c r="A3" s="1">
        <v>2</v>
      </c>
      <c r="B3" s="2" t="s">
        <v>385</v>
      </c>
      <c r="C3" s="1">
        <f t="shared" ref="C3:C65" si="0">A3</f>
        <v>2</v>
      </c>
      <c r="D3" s="3">
        <v>54789</v>
      </c>
      <c r="E3" s="4"/>
      <c r="F3" s="4"/>
      <c r="G3" s="4"/>
      <c r="H3" s="6" t="s">
        <v>386</v>
      </c>
      <c r="I3" s="10"/>
      <c r="J3" s="10"/>
    </row>
    <row r="4" ht="18.75" spans="1:10">
      <c r="A4" s="1">
        <v>3</v>
      </c>
      <c r="B4" s="2" t="s">
        <v>387</v>
      </c>
      <c r="C4" s="1">
        <f t="shared" si="0"/>
        <v>3</v>
      </c>
      <c r="D4" s="3">
        <v>54789</v>
      </c>
      <c r="E4" s="4"/>
      <c r="F4" s="4"/>
      <c r="G4" s="4"/>
      <c r="H4" s="5" t="s">
        <v>388</v>
      </c>
      <c r="I4" s="17"/>
      <c r="J4" s="17"/>
    </row>
    <row r="5" ht="18.75" spans="1:10">
      <c r="A5" s="1">
        <v>4</v>
      </c>
      <c r="B5" s="2" t="s">
        <v>389</v>
      </c>
      <c r="C5" s="1">
        <f t="shared" si="0"/>
        <v>4</v>
      </c>
      <c r="D5" s="3">
        <v>54816</v>
      </c>
      <c r="E5" s="4"/>
      <c r="F5" s="4"/>
      <c r="G5" s="4"/>
      <c r="H5" s="7" t="s">
        <v>390</v>
      </c>
      <c r="I5" s="10"/>
      <c r="J5" s="10"/>
    </row>
    <row r="6" ht="18.75" spans="1:10">
      <c r="A6" s="1">
        <v>5</v>
      </c>
      <c r="B6" s="2" t="s">
        <v>15</v>
      </c>
      <c r="C6" s="1">
        <f t="shared" si="0"/>
        <v>5</v>
      </c>
      <c r="D6" s="3">
        <v>54793</v>
      </c>
      <c r="E6" s="4"/>
      <c r="F6" s="4"/>
      <c r="G6" s="4"/>
      <c r="H6" s="5" t="s">
        <v>391</v>
      </c>
      <c r="I6" s="17"/>
      <c r="J6" s="17"/>
    </row>
    <row r="7" ht="18.75" spans="1:10">
      <c r="A7" s="1">
        <v>6</v>
      </c>
      <c r="B7" s="2" t="s">
        <v>33</v>
      </c>
      <c r="C7" s="1">
        <f t="shared" si="0"/>
        <v>6</v>
      </c>
      <c r="D7" s="3">
        <v>45515</v>
      </c>
      <c r="E7" s="4"/>
      <c r="F7" s="4"/>
      <c r="G7" s="4"/>
      <c r="H7" s="6" t="s">
        <v>392</v>
      </c>
      <c r="I7" s="10"/>
      <c r="J7" s="10"/>
    </row>
    <row r="8" ht="19.5" customHeight="1" spans="1:10">
      <c r="A8" s="1">
        <v>7</v>
      </c>
      <c r="B8" s="2" t="s">
        <v>34</v>
      </c>
      <c r="C8" s="1">
        <f t="shared" si="0"/>
        <v>7</v>
      </c>
      <c r="D8" s="3">
        <v>45518</v>
      </c>
      <c r="E8" s="4"/>
      <c r="F8" s="4"/>
      <c r="G8" s="4"/>
      <c r="H8" s="5" t="s">
        <v>393</v>
      </c>
      <c r="I8" s="17"/>
      <c r="J8" s="17"/>
    </row>
    <row r="9" ht="18.75" spans="1:10">
      <c r="A9" s="1">
        <v>8</v>
      </c>
      <c r="B9" s="2" t="s">
        <v>35</v>
      </c>
      <c r="C9" s="1">
        <f t="shared" si="0"/>
        <v>8</v>
      </c>
      <c r="D9" s="3">
        <v>45598</v>
      </c>
      <c r="E9" s="4"/>
      <c r="F9" s="4"/>
      <c r="G9" s="4"/>
      <c r="H9" s="6" t="s">
        <v>394</v>
      </c>
      <c r="I9" s="18"/>
      <c r="J9" s="18"/>
    </row>
    <row r="10" ht="18.75" spans="1:10">
      <c r="A10" s="1">
        <v>9</v>
      </c>
      <c r="B10" s="2" t="s">
        <v>36</v>
      </c>
      <c r="C10" s="8">
        <f t="shared" si="0"/>
        <v>9</v>
      </c>
      <c r="D10" s="3">
        <v>45598</v>
      </c>
      <c r="E10" s="4"/>
      <c r="F10" s="4"/>
      <c r="G10" s="4"/>
      <c r="H10" s="5" t="s">
        <v>395</v>
      </c>
      <c r="I10" s="19"/>
      <c r="J10" s="19"/>
    </row>
    <row r="11" ht="18.75" spans="1:10">
      <c r="A11" s="1">
        <v>10</v>
      </c>
      <c r="B11" s="2" t="s">
        <v>37</v>
      </c>
      <c r="C11" s="8">
        <f t="shared" si="0"/>
        <v>10</v>
      </c>
      <c r="D11" s="3">
        <v>45563</v>
      </c>
      <c r="E11" s="4"/>
      <c r="F11" s="4"/>
      <c r="G11" s="4"/>
      <c r="H11" s="6" t="s">
        <v>396</v>
      </c>
      <c r="I11" s="18"/>
      <c r="J11" s="18"/>
    </row>
    <row r="12" ht="18.75" spans="1:10">
      <c r="A12" s="1">
        <v>11</v>
      </c>
      <c r="B12" s="2" t="s">
        <v>38</v>
      </c>
      <c r="C12" s="8">
        <f t="shared" si="0"/>
        <v>11</v>
      </c>
      <c r="D12" s="3">
        <v>45536</v>
      </c>
      <c r="E12" s="4"/>
      <c r="F12" s="4"/>
      <c r="G12" s="4"/>
      <c r="H12" s="5" t="s">
        <v>397</v>
      </c>
      <c r="I12" s="19"/>
      <c r="J12" s="19"/>
    </row>
    <row r="13" ht="18.75" spans="1:10">
      <c r="A13" s="1">
        <v>12</v>
      </c>
      <c r="B13" s="2" t="s">
        <v>398</v>
      </c>
      <c r="C13" s="8">
        <f t="shared" si="0"/>
        <v>12</v>
      </c>
      <c r="D13" s="3">
        <v>45777</v>
      </c>
      <c r="E13" s="4"/>
      <c r="F13" s="4"/>
      <c r="G13" s="4"/>
      <c r="H13" s="6" t="s">
        <v>399</v>
      </c>
      <c r="I13" s="18"/>
      <c r="J13" s="18"/>
    </row>
    <row r="14" ht="18.75" spans="1:10">
      <c r="A14" s="1">
        <v>35</v>
      </c>
      <c r="B14" s="2" t="s">
        <v>400</v>
      </c>
      <c r="C14" s="8">
        <f t="shared" si="0"/>
        <v>35</v>
      </c>
      <c r="D14" s="3">
        <v>45536</v>
      </c>
      <c r="E14" s="4"/>
      <c r="F14" s="4"/>
      <c r="G14" s="4"/>
      <c r="H14" s="6" t="s">
        <v>401</v>
      </c>
      <c r="I14" s="19"/>
      <c r="J14" s="19"/>
    </row>
    <row r="15" ht="18.75" spans="1:10">
      <c r="A15" s="1">
        <v>14</v>
      </c>
      <c r="B15" s="2" t="s">
        <v>402</v>
      </c>
      <c r="C15" s="8">
        <f t="shared" si="0"/>
        <v>14</v>
      </c>
      <c r="D15" s="3">
        <v>45515</v>
      </c>
      <c r="E15" s="4"/>
      <c r="F15" s="4"/>
      <c r="G15" s="4"/>
      <c r="H15" s="6" t="s">
        <v>403</v>
      </c>
      <c r="I15" s="18"/>
      <c r="J15" s="18"/>
    </row>
    <row r="16" ht="18.75" spans="1:10">
      <c r="A16" s="1">
        <v>15</v>
      </c>
      <c r="B16" s="2" t="s">
        <v>43</v>
      </c>
      <c r="C16" s="8">
        <f t="shared" si="0"/>
        <v>15</v>
      </c>
      <c r="D16" s="3">
        <v>45625</v>
      </c>
      <c r="E16" s="4"/>
      <c r="F16" s="4"/>
      <c r="G16" s="4"/>
      <c r="H16" s="5" t="s">
        <v>404</v>
      </c>
      <c r="I16" s="19"/>
      <c r="J16" s="19"/>
    </row>
    <row r="17" ht="18.75" spans="1:8">
      <c r="A17" s="1">
        <v>16</v>
      </c>
      <c r="B17" s="2" t="s">
        <v>405</v>
      </c>
      <c r="C17" s="8">
        <f t="shared" si="0"/>
        <v>16</v>
      </c>
      <c r="D17" s="3">
        <v>45625</v>
      </c>
      <c r="E17" s="4"/>
      <c r="F17" s="4"/>
      <c r="G17" s="4"/>
      <c r="H17" s="6" t="s">
        <v>406</v>
      </c>
    </row>
    <row r="18" ht="18.75" spans="1:10">
      <c r="A18" s="1">
        <v>17</v>
      </c>
      <c r="B18" s="2" t="s">
        <v>44</v>
      </c>
      <c r="C18" s="8">
        <f t="shared" si="0"/>
        <v>17</v>
      </c>
      <c r="D18" s="3">
        <v>54909</v>
      </c>
      <c r="E18" s="4"/>
      <c r="F18" s="4"/>
      <c r="G18" s="4"/>
      <c r="H18" s="9" t="s">
        <v>407</v>
      </c>
      <c r="I18" s="18"/>
      <c r="J18" s="18"/>
    </row>
    <row r="19" ht="18.75" spans="1:10">
      <c r="A19" s="1">
        <v>18</v>
      </c>
      <c r="B19" s="2" t="s">
        <v>46</v>
      </c>
      <c r="C19" s="8">
        <f t="shared" si="0"/>
        <v>18</v>
      </c>
      <c r="D19" s="3">
        <v>54909</v>
      </c>
      <c r="E19" s="4"/>
      <c r="F19" s="4"/>
      <c r="G19" s="4"/>
      <c r="H19" s="5" t="s">
        <v>408</v>
      </c>
      <c r="I19" s="19"/>
      <c r="J19" s="19"/>
    </row>
    <row r="20" ht="18.75" spans="1:10">
      <c r="A20" s="1">
        <v>19</v>
      </c>
      <c r="B20" s="2" t="s">
        <v>409</v>
      </c>
      <c r="C20" s="8">
        <f t="shared" si="0"/>
        <v>19</v>
      </c>
      <c r="D20" s="3">
        <v>54909</v>
      </c>
      <c r="E20" s="4"/>
      <c r="F20" s="4"/>
      <c r="G20" s="4"/>
      <c r="H20" s="6" t="s">
        <v>410</v>
      </c>
      <c r="I20" s="18"/>
      <c r="J20" s="18"/>
    </row>
    <row r="21" ht="18.75" spans="1:10">
      <c r="A21" s="1">
        <v>20</v>
      </c>
      <c r="B21" s="2" t="s">
        <v>45</v>
      </c>
      <c r="C21" s="8">
        <f t="shared" si="0"/>
        <v>20</v>
      </c>
      <c r="D21" s="3">
        <v>54909</v>
      </c>
      <c r="E21" s="4"/>
      <c r="F21" s="4"/>
      <c r="G21" s="4"/>
      <c r="H21" s="5" t="s">
        <v>411</v>
      </c>
      <c r="I21" s="17"/>
      <c r="J21" s="17"/>
    </row>
    <row r="22" ht="18.75" spans="1:10">
      <c r="A22" s="1">
        <v>21</v>
      </c>
      <c r="B22" s="2" t="s">
        <v>47</v>
      </c>
      <c r="C22" s="8">
        <f t="shared" si="0"/>
        <v>21</v>
      </c>
      <c r="D22" s="3">
        <v>54820</v>
      </c>
      <c r="E22" s="4"/>
      <c r="F22" s="4"/>
      <c r="G22" s="4"/>
      <c r="H22" s="10" t="s">
        <v>412</v>
      </c>
      <c r="I22" s="10"/>
      <c r="J22" s="10"/>
    </row>
    <row r="23" ht="18.75" spans="1:10">
      <c r="A23" s="1">
        <v>22</v>
      </c>
      <c r="B23" s="2" t="s">
        <v>413</v>
      </c>
      <c r="C23" s="8">
        <f t="shared" si="0"/>
        <v>22</v>
      </c>
      <c r="D23" s="3">
        <v>54909</v>
      </c>
      <c r="E23" s="4"/>
      <c r="F23" s="4"/>
      <c r="G23" s="4"/>
      <c r="H23" s="10" t="s">
        <v>347</v>
      </c>
      <c r="I23" s="10"/>
      <c r="J23" s="10"/>
    </row>
    <row r="24" ht="19.5" customHeight="1" spans="1:10">
      <c r="A24" s="1">
        <v>23</v>
      </c>
      <c r="B24" s="2" t="s">
        <v>40</v>
      </c>
      <c r="C24" s="8">
        <f t="shared" si="0"/>
        <v>23</v>
      </c>
      <c r="D24" s="3">
        <v>45527</v>
      </c>
      <c r="E24" s="4"/>
      <c r="F24" s="4"/>
      <c r="G24" s="4"/>
      <c r="H24" s="10" t="s">
        <v>414</v>
      </c>
      <c r="I24" s="10"/>
      <c r="J24" s="10"/>
    </row>
    <row r="25" ht="18.75" spans="1:10">
      <c r="A25" s="1">
        <v>24</v>
      </c>
      <c r="B25" s="2" t="s">
        <v>48</v>
      </c>
      <c r="C25" s="8">
        <f t="shared" si="0"/>
        <v>24</v>
      </c>
      <c r="D25" s="3">
        <v>45804</v>
      </c>
      <c r="E25" s="4"/>
      <c r="F25" s="4"/>
      <c r="G25" s="4"/>
      <c r="H25" s="10" t="s">
        <v>415</v>
      </c>
      <c r="I25" s="4"/>
      <c r="J25" s="4"/>
    </row>
    <row r="26" ht="18.75" spans="1:10">
      <c r="A26" s="1">
        <v>25</v>
      </c>
      <c r="B26" s="2" t="s">
        <v>416</v>
      </c>
      <c r="C26" s="8">
        <f t="shared" si="0"/>
        <v>25</v>
      </c>
      <c r="D26" s="3">
        <v>54981</v>
      </c>
      <c r="E26" s="4"/>
      <c r="F26" s="4"/>
      <c r="G26" s="4"/>
      <c r="H26" s="4"/>
      <c r="I26" s="4"/>
      <c r="J26" s="4"/>
    </row>
    <row r="27" ht="18.75" spans="1:10">
      <c r="A27" s="1">
        <v>26</v>
      </c>
      <c r="B27" s="2" t="s">
        <v>417</v>
      </c>
      <c r="C27" s="8">
        <f t="shared" si="0"/>
        <v>26</v>
      </c>
      <c r="D27" s="3">
        <v>45506</v>
      </c>
      <c r="E27" s="4"/>
      <c r="F27" s="4"/>
      <c r="G27" s="4"/>
      <c r="H27" s="4"/>
      <c r="I27" s="4"/>
      <c r="J27" s="4"/>
    </row>
    <row r="28" ht="18.75" spans="1:10">
      <c r="A28" s="1">
        <v>27</v>
      </c>
      <c r="B28" s="2" t="s">
        <v>49</v>
      </c>
      <c r="C28" s="8">
        <f t="shared" si="0"/>
        <v>27</v>
      </c>
      <c r="D28" s="3">
        <v>45506</v>
      </c>
      <c r="E28" s="4"/>
      <c r="F28" s="4"/>
      <c r="G28" s="4"/>
      <c r="H28" s="4"/>
      <c r="I28" s="4"/>
      <c r="J28" s="4"/>
    </row>
    <row r="29" ht="18.75" spans="1:10">
      <c r="A29" s="1">
        <v>28</v>
      </c>
      <c r="B29" s="2" t="s">
        <v>418</v>
      </c>
      <c r="C29" s="8">
        <f t="shared" si="0"/>
        <v>28</v>
      </c>
      <c r="D29" s="3">
        <v>45747</v>
      </c>
      <c r="E29" s="4"/>
      <c r="F29" s="4"/>
      <c r="G29" s="4"/>
      <c r="H29" s="4"/>
      <c r="I29" s="4"/>
      <c r="J29" s="4"/>
    </row>
    <row r="30" ht="18.75" spans="1:10">
      <c r="A30" s="1">
        <v>29</v>
      </c>
      <c r="B30" s="2" t="s">
        <v>419</v>
      </c>
      <c r="C30" s="8">
        <f t="shared" si="0"/>
        <v>29</v>
      </c>
      <c r="D30" s="3">
        <v>45526</v>
      </c>
      <c r="E30" s="4"/>
      <c r="F30" s="4"/>
      <c r="G30" s="4"/>
      <c r="H30" s="4"/>
      <c r="I30" s="4"/>
      <c r="J30" s="4"/>
    </row>
    <row r="31" ht="18.75" spans="1:10">
      <c r="A31" s="1">
        <v>30</v>
      </c>
      <c r="B31" s="2" t="s">
        <v>420</v>
      </c>
      <c r="C31" s="8">
        <f t="shared" si="0"/>
        <v>30</v>
      </c>
      <c r="D31" s="3">
        <v>55105</v>
      </c>
      <c r="E31" s="4"/>
      <c r="F31" s="4"/>
      <c r="G31" s="4"/>
      <c r="H31" s="4"/>
      <c r="I31" s="4"/>
      <c r="J31" s="4"/>
    </row>
    <row r="32" ht="18.75" spans="1:10">
      <c r="A32" s="1">
        <v>31</v>
      </c>
      <c r="B32" s="2" t="s">
        <v>42</v>
      </c>
      <c r="C32" s="8">
        <f t="shared" si="0"/>
        <v>31</v>
      </c>
      <c r="D32" s="3">
        <v>45508</v>
      </c>
      <c r="E32" s="4"/>
      <c r="F32" s="4"/>
      <c r="G32" s="4"/>
      <c r="H32" s="4"/>
      <c r="I32" s="4"/>
      <c r="J32" s="4"/>
    </row>
    <row r="33" ht="18.75" spans="1:10">
      <c r="A33" s="1">
        <v>32</v>
      </c>
      <c r="B33" s="2" t="s">
        <v>421</v>
      </c>
      <c r="C33" s="8">
        <f t="shared" si="0"/>
        <v>32</v>
      </c>
      <c r="D33" s="3">
        <v>44785</v>
      </c>
      <c r="E33" s="4"/>
      <c r="F33" s="4"/>
      <c r="G33" s="4"/>
      <c r="H33" s="4"/>
      <c r="I33" s="4"/>
      <c r="J33" s="4"/>
    </row>
    <row r="34" ht="18" customHeight="1" spans="1:10">
      <c r="A34" s="1">
        <v>43</v>
      </c>
      <c r="B34" s="2" t="s">
        <v>422</v>
      </c>
      <c r="C34" s="8">
        <f t="shared" si="0"/>
        <v>43</v>
      </c>
      <c r="D34" s="3">
        <v>54789</v>
      </c>
      <c r="F34" s="11"/>
      <c r="H34" s="12"/>
      <c r="I34" s="4"/>
      <c r="J34" s="4"/>
    </row>
    <row r="35" ht="18.75" spans="1:10">
      <c r="A35" s="1">
        <v>13</v>
      </c>
      <c r="B35" s="2" t="s">
        <v>423</v>
      </c>
      <c r="C35" s="8">
        <f t="shared" si="0"/>
        <v>13</v>
      </c>
      <c r="D35" s="3">
        <v>54789</v>
      </c>
      <c r="E35" s="4"/>
      <c r="F35" s="4"/>
      <c r="G35" s="4"/>
      <c r="H35" s="4"/>
      <c r="I35" s="4"/>
      <c r="J35" s="4"/>
    </row>
    <row r="36" ht="18.75" spans="1:10">
      <c r="A36" s="1">
        <v>36</v>
      </c>
      <c r="B36" s="2" t="s">
        <v>424</v>
      </c>
      <c r="C36" s="8">
        <f t="shared" si="0"/>
        <v>36</v>
      </c>
      <c r="D36" s="3">
        <v>45508</v>
      </c>
      <c r="E36" s="4"/>
      <c r="F36" s="4"/>
      <c r="G36" s="4"/>
      <c r="H36" s="4"/>
      <c r="I36" s="4"/>
      <c r="J36" s="4"/>
    </row>
    <row r="37" ht="18.75" spans="1:10">
      <c r="A37" s="1">
        <v>37</v>
      </c>
      <c r="B37" s="2" t="s">
        <v>425</v>
      </c>
      <c r="C37" s="8">
        <v>37</v>
      </c>
      <c r="D37" s="3">
        <v>45520</v>
      </c>
      <c r="E37" s="4"/>
      <c r="F37" s="4"/>
      <c r="G37" s="4"/>
      <c r="H37" s="4"/>
      <c r="I37" s="4"/>
      <c r="J37" s="4"/>
    </row>
    <row r="38" ht="17.25" customHeight="1" spans="1:10">
      <c r="A38" s="1">
        <v>39</v>
      </c>
      <c r="B38" s="2" t="s">
        <v>41</v>
      </c>
      <c r="C38" s="8">
        <f t="shared" si="0"/>
        <v>39</v>
      </c>
      <c r="D38" s="3">
        <v>45542</v>
      </c>
      <c r="E38" s="4"/>
      <c r="F38" s="4"/>
      <c r="G38" s="4"/>
      <c r="H38" s="4"/>
      <c r="I38" s="4"/>
      <c r="J38" s="4"/>
    </row>
    <row r="39" ht="18.75" spans="1:10">
      <c r="A39" s="1">
        <v>40</v>
      </c>
      <c r="B39" s="2" t="s">
        <v>426</v>
      </c>
      <c r="C39" s="8">
        <f t="shared" si="0"/>
        <v>40</v>
      </c>
      <c r="D39" s="3">
        <v>45515</v>
      </c>
      <c r="E39" s="4"/>
      <c r="F39" s="4"/>
      <c r="G39" s="4"/>
      <c r="H39" s="4"/>
      <c r="I39" s="4"/>
      <c r="J39" s="4"/>
    </row>
    <row r="40" ht="18.75" spans="1:10">
      <c r="A40" s="1">
        <v>41</v>
      </c>
      <c r="B40" s="2" t="s">
        <v>16</v>
      </c>
      <c r="C40" s="8">
        <f t="shared" si="0"/>
        <v>41</v>
      </c>
      <c r="D40" s="3">
        <v>54789</v>
      </c>
      <c r="E40" s="4"/>
      <c r="F40" s="4"/>
      <c r="G40" s="4"/>
      <c r="H40" s="4"/>
      <c r="I40" s="4"/>
      <c r="J40" s="4"/>
    </row>
    <row r="41" ht="18.75" spans="1:10">
      <c r="A41" s="1">
        <v>42</v>
      </c>
      <c r="B41" s="2" t="s">
        <v>427</v>
      </c>
      <c r="C41" s="8">
        <f t="shared" si="0"/>
        <v>42</v>
      </c>
      <c r="D41" s="3">
        <v>44888</v>
      </c>
      <c r="E41" s="4"/>
      <c r="F41" s="4"/>
      <c r="G41" s="4"/>
      <c r="H41" s="4"/>
      <c r="I41" s="4"/>
      <c r="J41" s="4"/>
    </row>
    <row r="42" ht="18.75" spans="1:10">
      <c r="A42" s="1">
        <v>33</v>
      </c>
      <c r="B42" s="2" t="s">
        <v>428</v>
      </c>
      <c r="C42" s="8">
        <f t="shared" si="0"/>
        <v>33</v>
      </c>
      <c r="D42" s="3">
        <v>45527</v>
      </c>
      <c r="E42" s="4"/>
      <c r="F42" s="4"/>
      <c r="G42" s="4"/>
      <c r="H42" s="4"/>
      <c r="I42" s="4"/>
      <c r="J42" s="4"/>
    </row>
    <row r="43" ht="18.75" spans="1:10">
      <c r="A43" s="1">
        <v>44</v>
      </c>
      <c r="B43" s="2" t="s">
        <v>429</v>
      </c>
      <c r="C43" s="8">
        <f t="shared" si="0"/>
        <v>44</v>
      </c>
      <c r="D43" s="3">
        <v>44279</v>
      </c>
      <c r="E43" s="4"/>
      <c r="F43" s="4"/>
      <c r="G43" s="4"/>
      <c r="H43" s="4"/>
      <c r="I43" s="4"/>
      <c r="J43" s="4"/>
    </row>
    <row r="44" ht="18.75" spans="1:10">
      <c r="A44" s="1">
        <v>45</v>
      </c>
      <c r="B44" s="2" t="s">
        <v>430</v>
      </c>
      <c r="C44" s="8">
        <f t="shared" si="0"/>
        <v>45</v>
      </c>
      <c r="D44" s="3">
        <v>43866</v>
      </c>
      <c r="E44" s="4"/>
      <c r="F44" s="4"/>
      <c r="G44" s="4"/>
      <c r="H44" s="4"/>
      <c r="I44" s="4"/>
      <c r="J44" s="4"/>
    </row>
    <row r="45" ht="18.75" spans="1:10">
      <c r="A45" s="1">
        <v>46</v>
      </c>
      <c r="B45" s="2" t="s">
        <v>431</v>
      </c>
      <c r="C45" s="8">
        <f t="shared" si="0"/>
        <v>46</v>
      </c>
      <c r="D45" s="3">
        <v>45563</v>
      </c>
      <c r="E45" s="4"/>
      <c r="F45" s="4"/>
      <c r="G45" s="4"/>
      <c r="H45" s="4"/>
      <c r="I45" s="4"/>
      <c r="J45" s="4"/>
    </row>
    <row r="46" ht="18.75" spans="1:10">
      <c r="A46" s="1">
        <v>48</v>
      </c>
      <c r="B46" s="2" t="s">
        <v>432</v>
      </c>
      <c r="C46" s="8">
        <f t="shared" si="0"/>
        <v>48</v>
      </c>
      <c r="D46" s="3">
        <v>45208</v>
      </c>
      <c r="E46" s="4"/>
      <c r="F46" s="4"/>
      <c r="G46" s="4"/>
      <c r="H46" s="4"/>
      <c r="I46" s="4"/>
      <c r="J46" s="4"/>
    </row>
    <row r="47" ht="18.75" spans="1:10">
      <c r="A47" s="1">
        <v>49</v>
      </c>
      <c r="B47" s="2" t="s">
        <v>433</v>
      </c>
      <c r="C47" s="8">
        <f t="shared" si="0"/>
        <v>49</v>
      </c>
      <c r="D47" s="3">
        <v>46561</v>
      </c>
      <c r="E47" s="4"/>
      <c r="F47" s="4"/>
      <c r="G47" s="4"/>
      <c r="H47" s="4"/>
      <c r="I47" s="4"/>
      <c r="J47" s="4"/>
    </row>
    <row r="48" ht="19.5" customHeight="1" spans="1:10">
      <c r="A48" s="1">
        <v>50</v>
      </c>
      <c r="B48" s="2" t="s">
        <v>434</v>
      </c>
      <c r="C48" s="8">
        <f t="shared" si="0"/>
        <v>50</v>
      </c>
      <c r="D48" s="3">
        <v>45518</v>
      </c>
      <c r="E48" s="4"/>
      <c r="F48" s="4"/>
      <c r="G48" s="4"/>
      <c r="H48" s="4"/>
      <c r="I48" s="4"/>
      <c r="J48" s="4"/>
    </row>
    <row r="49" ht="18.75" spans="1:4">
      <c r="A49" s="1">
        <v>51</v>
      </c>
      <c r="B49" s="13" t="s">
        <v>435</v>
      </c>
      <c r="C49" s="8">
        <f t="shared" si="0"/>
        <v>51</v>
      </c>
      <c r="D49" s="3">
        <v>45559</v>
      </c>
    </row>
    <row r="50" ht="18.75" spans="1:4">
      <c r="A50" s="1">
        <v>52</v>
      </c>
      <c r="B50" s="2" t="s">
        <v>50</v>
      </c>
      <c r="C50" s="8">
        <f t="shared" si="0"/>
        <v>52</v>
      </c>
      <c r="D50" s="3">
        <v>45518</v>
      </c>
    </row>
    <row r="51" ht="18.75" spans="1:4">
      <c r="A51" s="14">
        <v>100</v>
      </c>
      <c r="B51" s="15" t="s">
        <v>51</v>
      </c>
      <c r="C51" s="8">
        <f t="shared" si="0"/>
        <v>100</v>
      </c>
      <c r="D51" s="3">
        <v>54789</v>
      </c>
    </row>
    <row r="52" ht="18.75" spans="1:4">
      <c r="A52" s="14">
        <v>101</v>
      </c>
      <c r="B52" s="13" t="s">
        <v>52</v>
      </c>
      <c r="C52" s="8">
        <f t="shared" si="0"/>
        <v>101</v>
      </c>
      <c r="D52" s="3">
        <v>54789</v>
      </c>
    </row>
    <row r="53" ht="18.75" spans="1:4">
      <c r="A53" s="1">
        <v>53</v>
      </c>
      <c r="B53" s="16" t="s">
        <v>436</v>
      </c>
      <c r="C53" s="8">
        <f t="shared" si="0"/>
        <v>53</v>
      </c>
      <c r="D53" s="3">
        <v>54789</v>
      </c>
    </row>
    <row r="54" ht="18.75" spans="1:4">
      <c r="A54" s="1">
        <v>54</v>
      </c>
      <c r="B54" s="16" t="s">
        <v>437</v>
      </c>
      <c r="C54" s="8">
        <f t="shared" si="0"/>
        <v>54</v>
      </c>
      <c r="D54" s="3">
        <v>54789</v>
      </c>
    </row>
    <row r="55" ht="18.75" spans="1:4">
      <c r="A55" s="1">
        <v>55</v>
      </c>
      <c r="B55" s="16" t="s">
        <v>438</v>
      </c>
      <c r="C55" s="8">
        <f t="shared" si="0"/>
        <v>55</v>
      </c>
      <c r="D55" s="3">
        <v>54789</v>
      </c>
    </row>
    <row r="56" ht="18.75" spans="1:4">
      <c r="A56" s="1">
        <v>56</v>
      </c>
      <c r="B56" s="15" t="s">
        <v>390</v>
      </c>
      <c r="C56" s="8">
        <f t="shared" si="0"/>
        <v>56</v>
      </c>
      <c r="D56" s="3">
        <v>54789</v>
      </c>
    </row>
    <row r="57" ht="18.75" spans="1:4">
      <c r="A57" s="1">
        <v>57</v>
      </c>
      <c r="B57" s="16" t="s">
        <v>439</v>
      </c>
      <c r="C57" s="8">
        <f t="shared" si="0"/>
        <v>57</v>
      </c>
      <c r="D57" s="3">
        <v>54789</v>
      </c>
    </row>
    <row r="58" ht="18.75" spans="1:4">
      <c r="A58" s="1">
        <v>58</v>
      </c>
      <c r="B58" s="16" t="s">
        <v>440</v>
      </c>
      <c r="C58" s="8">
        <f t="shared" si="0"/>
        <v>58</v>
      </c>
      <c r="D58" s="3">
        <v>54789</v>
      </c>
    </row>
    <row r="59" ht="18.75" spans="1:4">
      <c r="A59" s="1">
        <v>59</v>
      </c>
      <c r="B59" s="16" t="s">
        <v>393</v>
      </c>
      <c r="C59" s="8">
        <f t="shared" si="0"/>
        <v>59</v>
      </c>
      <c r="D59" s="3">
        <v>54789</v>
      </c>
    </row>
    <row r="60" ht="18.75" spans="1:4">
      <c r="A60" s="1">
        <v>60</v>
      </c>
      <c r="B60" s="16" t="s">
        <v>396</v>
      </c>
      <c r="C60" s="8">
        <f t="shared" si="0"/>
        <v>60</v>
      </c>
      <c r="D60" s="3">
        <v>54789</v>
      </c>
    </row>
    <row r="61" ht="18.75" spans="1:4">
      <c r="A61" s="1">
        <v>61</v>
      </c>
      <c r="B61" s="16" t="s">
        <v>397</v>
      </c>
      <c r="C61" s="8">
        <f t="shared" si="0"/>
        <v>61</v>
      </c>
      <c r="D61" s="3">
        <v>54789</v>
      </c>
    </row>
    <row r="62" ht="18.75" spans="1:4">
      <c r="A62" s="1">
        <v>62</v>
      </c>
      <c r="B62" s="16" t="s">
        <v>441</v>
      </c>
      <c r="C62" s="8">
        <f t="shared" si="0"/>
        <v>62</v>
      </c>
      <c r="D62" s="3">
        <v>54789</v>
      </c>
    </row>
    <row r="63" ht="18.75" spans="1:4">
      <c r="A63" s="1">
        <v>63</v>
      </c>
      <c r="B63" s="16" t="s">
        <v>442</v>
      </c>
      <c r="C63" s="8">
        <f t="shared" si="0"/>
        <v>63</v>
      </c>
      <c r="D63" s="3">
        <v>54789</v>
      </c>
    </row>
    <row r="64" ht="18.75" spans="1:4">
      <c r="A64" s="1">
        <v>64</v>
      </c>
      <c r="B64" s="16" t="s">
        <v>403</v>
      </c>
      <c r="C64" s="8">
        <f t="shared" si="0"/>
        <v>64</v>
      </c>
      <c r="D64" s="3">
        <v>54789</v>
      </c>
    </row>
    <row r="65" ht="18.75" spans="1:4">
      <c r="A65" s="1">
        <v>65</v>
      </c>
      <c r="B65" s="16" t="s">
        <v>443</v>
      </c>
      <c r="C65" s="8">
        <f t="shared" si="0"/>
        <v>65</v>
      </c>
      <c r="D65" s="3">
        <v>54789</v>
      </c>
    </row>
    <row r="66" ht="18.75" spans="1:4">
      <c r="A66" s="1">
        <v>66</v>
      </c>
      <c r="B66" s="16" t="s">
        <v>444</v>
      </c>
      <c r="C66" s="8">
        <f t="shared" ref="C66:C78" si="1">A66</f>
        <v>66</v>
      </c>
      <c r="D66" s="3">
        <v>54789</v>
      </c>
    </row>
    <row r="67" ht="18.75" spans="1:4">
      <c r="A67" s="1">
        <v>67</v>
      </c>
      <c r="B67" s="20" t="s">
        <v>445</v>
      </c>
      <c r="C67" s="8">
        <f t="shared" si="1"/>
        <v>67</v>
      </c>
      <c r="D67" s="3">
        <v>54789</v>
      </c>
    </row>
    <row r="68" ht="18.75" spans="1:4">
      <c r="A68" s="1">
        <v>68</v>
      </c>
      <c r="B68" s="20" t="s">
        <v>446</v>
      </c>
      <c r="C68" s="8">
        <f t="shared" si="1"/>
        <v>68</v>
      </c>
      <c r="D68" s="3">
        <v>54789</v>
      </c>
    </row>
    <row r="69" ht="18.75" spans="1:4">
      <c r="A69" s="1">
        <v>69</v>
      </c>
      <c r="B69" s="20" t="s">
        <v>447</v>
      </c>
      <c r="C69" s="8">
        <f t="shared" si="1"/>
        <v>69</v>
      </c>
      <c r="D69" s="3">
        <v>54789</v>
      </c>
    </row>
    <row r="70" ht="18.75" spans="1:4">
      <c r="A70" s="1">
        <v>70</v>
      </c>
      <c r="B70" s="13" t="s">
        <v>448</v>
      </c>
      <c r="C70" s="8">
        <f t="shared" si="1"/>
        <v>70</v>
      </c>
      <c r="D70" s="3">
        <v>54789</v>
      </c>
    </row>
    <row r="71" ht="18.75" spans="1:4">
      <c r="A71" s="1">
        <v>71</v>
      </c>
      <c r="B71" s="20" t="s">
        <v>449</v>
      </c>
      <c r="C71" s="8">
        <f t="shared" si="1"/>
        <v>71</v>
      </c>
      <c r="D71" s="3">
        <v>54789</v>
      </c>
    </row>
    <row r="72" ht="18.75" spans="1:4">
      <c r="A72" s="1">
        <v>72</v>
      </c>
      <c r="B72" s="21" t="str">
        <f>ESPELHO!H56</f>
        <v>DADOS DA EMPRESA</v>
      </c>
      <c r="C72" s="8">
        <f t="shared" si="1"/>
        <v>72</v>
      </c>
      <c r="D72" s="3">
        <v>54789</v>
      </c>
    </row>
    <row r="73" ht="18.75" spans="1:4">
      <c r="A73" s="1">
        <v>80</v>
      </c>
      <c r="B73" s="21" t="s">
        <v>9</v>
      </c>
      <c r="C73" s="8">
        <f t="shared" si="1"/>
        <v>80</v>
      </c>
      <c r="D73" s="3">
        <v>54789</v>
      </c>
    </row>
    <row r="74" ht="18.75" spans="1:4">
      <c r="A74" s="1">
        <v>83</v>
      </c>
      <c r="B74" s="22" t="s">
        <v>29</v>
      </c>
      <c r="C74" s="8">
        <f t="shared" si="1"/>
        <v>83</v>
      </c>
      <c r="D74" s="3">
        <v>54789</v>
      </c>
    </row>
    <row r="75" ht="18.75" spans="1:4">
      <c r="A75" s="1">
        <v>84</v>
      </c>
      <c r="B75" s="22" t="s">
        <v>450</v>
      </c>
      <c r="C75" s="8">
        <f t="shared" si="1"/>
        <v>84</v>
      </c>
      <c r="D75" s="3">
        <v>54789</v>
      </c>
    </row>
    <row r="76" ht="18.75" spans="1:4">
      <c r="A76" s="1">
        <v>85</v>
      </c>
      <c r="B76" s="22" t="str">
        <f>ESPELHO!H36</f>
        <v>PROCURAÇÃO DE WELLINGTON</v>
      </c>
      <c r="C76" s="8">
        <f t="shared" si="1"/>
        <v>85</v>
      </c>
      <c r="D76" s="3">
        <v>54789</v>
      </c>
    </row>
    <row r="77" ht="18.75" spans="1:4">
      <c r="A77" s="1">
        <v>86</v>
      </c>
      <c r="B77" s="21" t="str">
        <f>ESPELHO!H37</f>
        <v>DOCUMENTAÇÃO REPRESENTANTE</v>
      </c>
      <c r="C77" s="8">
        <f t="shared" si="1"/>
        <v>86</v>
      </c>
      <c r="D77" s="3">
        <v>54789</v>
      </c>
    </row>
    <row r="78" ht="18.75" spans="1:4">
      <c r="A78" s="1">
        <v>87</v>
      </c>
      <c r="B78" s="22" t="s">
        <v>451</v>
      </c>
      <c r="C78" s="8">
        <f t="shared" si="1"/>
        <v>87</v>
      </c>
      <c r="D78" s="3">
        <v>44926</v>
      </c>
    </row>
    <row r="79" ht="18.75" spans="1:4">
      <c r="A79" s="1">
        <v>81</v>
      </c>
      <c r="B79" s="22" t="s">
        <v>452</v>
      </c>
      <c r="C79" s="8">
        <f t="shared" ref="C79:C82" si="2">A79</f>
        <v>81</v>
      </c>
      <c r="D79" s="3">
        <v>54789</v>
      </c>
    </row>
    <row r="80" ht="18.75" spans="1:4">
      <c r="A80" s="1">
        <v>82</v>
      </c>
      <c r="B80" s="22" t="s">
        <v>453</v>
      </c>
      <c r="C80" s="8">
        <f t="shared" si="2"/>
        <v>82</v>
      </c>
      <c r="D80" s="3">
        <v>44926</v>
      </c>
    </row>
    <row r="81" ht="18.75" spans="1:4">
      <c r="A81" s="1">
        <v>102</v>
      </c>
      <c r="B81" s="22" t="s">
        <v>454</v>
      </c>
      <c r="C81" s="8">
        <f t="shared" si="2"/>
        <v>102</v>
      </c>
      <c r="D81" s="23">
        <v>45205</v>
      </c>
    </row>
    <row r="82" ht="18.75" spans="1:4">
      <c r="A82" s="1">
        <v>103</v>
      </c>
      <c r="B82" s="22" t="s">
        <v>455</v>
      </c>
      <c r="C82" s="8">
        <f t="shared" si="2"/>
        <v>103</v>
      </c>
      <c r="D82" s="23">
        <v>45207</v>
      </c>
    </row>
  </sheetData>
  <conditionalFormatting sqref="F34">
    <cfRule type="containsText" dxfId="29" priority="49" stopIfTrue="1" operator="between" text="INSERIR NUMERO DO PROCESSO">
      <formula>NOT(ISERROR(SEARCH("INSERIR NUMERO DO PROCESSO",F34)))</formula>
    </cfRule>
    <cfRule type="containsText" dxfId="29" priority="50" stopIfTrue="1" operator="between" text="INSERIR DATA DE ABERTURA">
      <formula>NOT(ISERROR(SEARCH("INSERIR DATA DE ABERTURA",F34)))</formula>
    </cfRule>
    <cfRule type="containsText" dxfId="29" priority="51" stopIfTrue="1" operator="between" text="INSERIR HORA">
      <formula>NOT(ISERROR(SEARCH("INSERIR HORA",F34)))</formula>
    </cfRule>
    <cfRule type="containsText" dxfId="29" priority="52" stopIfTrue="1" operator="between" text="INSERIR MODALIDADE">
      <formula>NOT(ISERROR(SEARCH("INSERIR MODALIDADE",F34)))</formula>
    </cfRule>
    <cfRule type="containsText" dxfId="29" priority="53" stopIfTrue="1" operator="between" text="INSERIR NOME VENDEDOR">
      <formula>NOT(ISERROR(SEARCH("INSERIR NOME VENDEDOR",F34)))</formula>
    </cfRule>
    <cfRule type="containsText" dxfId="29" priority="54" stopIfTrue="1" operator="between" text="INSERIR NOME CLIENTE">
      <formula>NOT(ISERROR(SEARCH("INSERIR NOME CLIENTE",F34)))</formula>
    </cfRule>
    <cfRule type="containsText" dxfId="29" priority="25" stopIfTrue="1" operator="between" text="INSERIR NUMERO DO PROCESSO">
      <formula>NOT(ISERROR(SEARCH("INSERIR NUMERO DO PROCESSO",F34)))</formula>
    </cfRule>
    <cfRule type="containsText" dxfId="29" priority="26" stopIfTrue="1" operator="between" text="INSERIR DATA DE ABERTURA">
      <formula>NOT(ISERROR(SEARCH("INSERIR DATA DE ABERTURA",F34)))</formula>
    </cfRule>
    <cfRule type="containsText" dxfId="29" priority="27" stopIfTrue="1" operator="between" text="INSERIR HORA">
      <formula>NOT(ISERROR(SEARCH("INSERIR HORA",F34)))</formula>
    </cfRule>
    <cfRule type="containsText" dxfId="29" priority="28" stopIfTrue="1" operator="between" text="INSERIR MODALIDADE">
      <formula>NOT(ISERROR(SEARCH("INSERIR MODALIDADE",F34)))</formula>
    </cfRule>
    <cfRule type="containsText" dxfId="29" priority="29" stopIfTrue="1" operator="between" text="INSERIR NOME VENDEDOR">
      <formula>NOT(ISERROR(SEARCH("INSERIR NOME VENDEDOR",F34)))</formula>
    </cfRule>
    <cfRule type="containsText" dxfId="29" priority="30" stopIfTrue="1" operator="between" text="INSERIR NOME CLIENTE">
      <formula>NOT(ISERROR(SEARCH("INSERIR NOME CLIENTE",F34)))</formula>
    </cfRule>
  </conditionalFormatting>
  <conditionalFormatting sqref="B42">
    <cfRule type="containsText" dxfId="29" priority="43" stopIfTrue="1" operator="between" text="INSERIR NUMERO DO PROCESSO">
      <formula>NOT(ISERROR(SEARCH("INSERIR NUMERO DO PROCESSO",B42)))</formula>
    </cfRule>
    <cfRule type="containsText" dxfId="29" priority="44" stopIfTrue="1" operator="between" text="INSERIR DATA DE ABERTURA">
      <formula>NOT(ISERROR(SEARCH("INSERIR DATA DE ABERTURA",B42)))</formula>
    </cfRule>
    <cfRule type="containsText" dxfId="29" priority="45" stopIfTrue="1" operator="between" text="INSERIR HORA">
      <formula>NOT(ISERROR(SEARCH("INSERIR HORA",B42)))</formula>
    </cfRule>
    <cfRule type="containsText" dxfId="29" priority="46" stopIfTrue="1" operator="between" text="INSERIR MODALIDADE">
      <formula>NOT(ISERROR(SEARCH("INSERIR MODALIDADE",B42)))</formula>
    </cfRule>
    <cfRule type="containsText" dxfId="29" priority="47" stopIfTrue="1" operator="between" text="INSERIR NOME VENDEDOR">
      <formula>NOT(ISERROR(SEARCH("INSERIR NOME VENDEDOR",B42)))</formula>
    </cfRule>
    <cfRule type="containsText" dxfId="29" priority="48" stopIfTrue="1" operator="between" text="INSERIR NOME CLIENTE">
      <formula>NOT(ISERROR(SEARCH("INSERIR NOME CLIENTE",B42)))</formula>
    </cfRule>
    <cfRule type="containsText" dxfId="29" priority="19" stopIfTrue="1" operator="between" text="INSERIR NUMERO DO PROCESSO">
      <formula>NOT(ISERROR(SEARCH("INSERIR NUMERO DO PROCESSO",B42)))</formula>
    </cfRule>
    <cfRule type="containsText" dxfId="29" priority="20" stopIfTrue="1" operator="between" text="INSERIR DATA DE ABERTURA">
      <formula>NOT(ISERROR(SEARCH("INSERIR DATA DE ABERTURA",B42)))</formula>
    </cfRule>
    <cfRule type="containsText" dxfId="29" priority="21" stopIfTrue="1" operator="between" text="INSERIR HORA">
      <formula>NOT(ISERROR(SEARCH("INSERIR HORA",B42)))</formula>
    </cfRule>
    <cfRule type="containsText" dxfId="29" priority="22" stopIfTrue="1" operator="between" text="INSERIR MODALIDADE">
      <formula>NOT(ISERROR(SEARCH("INSERIR MODALIDADE",B42)))</formula>
    </cfRule>
    <cfRule type="containsText" dxfId="29" priority="23" stopIfTrue="1" operator="between" text="INSERIR NOME VENDEDOR">
      <formula>NOT(ISERROR(SEARCH("INSERIR NOME VENDEDOR",B42)))</formula>
    </cfRule>
    <cfRule type="containsText" dxfId="29" priority="24" stopIfTrue="1" operator="between" text="INSERIR NOME CLIENTE">
      <formula>NOT(ISERROR(SEARCH("INSERIR NOME CLIENTE",B42)))</formula>
    </cfRule>
  </conditionalFormatting>
  <conditionalFormatting sqref="B50">
    <cfRule type="containsText" dxfId="29" priority="1" stopIfTrue="1" operator="between" text="INSERIR NUMERO DO PROCESSO">
      <formula>NOT(ISERROR(SEARCH("INSERIR NUMERO DO PROCESSO",B50)))</formula>
    </cfRule>
    <cfRule type="containsText" dxfId="29" priority="2" stopIfTrue="1" operator="between" text="INSERIR DATA DE ABERTURA">
      <formula>NOT(ISERROR(SEARCH("INSERIR DATA DE ABERTURA",B50)))</formula>
    </cfRule>
    <cfRule type="containsText" dxfId="29" priority="3" stopIfTrue="1" operator="between" text="INSERIR HORA">
      <formula>NOT(ISERROR(SEARCH("INSERIR HORA",B50)))</formula>
    </cfRule>
    <cfRule type="containsText" dxfId="29" priority="4" stopIfTrue="1" operator="between" text="INSERIR MODALIDADE">
      <formula>NOT(ISERROR(SEARCH("INSERIR MODALIDADE",B50)))</formula>
    </cfRule>
    <cfRule type="containsText" dxfId="29" priority="5" stopIfTrue="1" operator="between" text="INSERIR NOME VENDEDOR">
      <formula>NOT(ISERROR(SEARCH("INSERIR NOME VENDEDOR",B50)))</formula>
    </cfRule>
    <cfRule type="containsText" dxfId="29" priority="6" stopIfTrue="1" operator="between" text="INSERIR NOME CLIENTE">
      <formula>NOT(ISERROR(SEARCH("INSERIR NOME CLIENTE",B50)))</formula>
    </cfRule>
  </conditionalFormatting>
  <conditionalFormatting sqref="B2:B49">
    <cfRule type="containsText" dxfId="29" priority="55" stopIfTrue="1" operator="between" text="INSERIR NUMERO DO PROCESSO">
      <formula>NOT(ISERROR(SEARCH("INSERIR NUMERO DO PROCESSO",B2)))</formula>
    </cfRule>
    <cfRule type="containsText" dxfId="29" priority="56" stopIfTrue="1" operator="between" text="INSERIR DATA DE ABERTURA">
      <formula>NOT(ISERROR(SEARCH("INSERIR DATA DE ABERTURA",B2)))</formula>
    </cfRule>
    <cfRule type="containsText" dxfId="29" priority="57" stopIfTrue="1" operator="between" text="INSERIR HORA">
      <formula>NOT(ISERROR(SEARCH("INSERIR HORA",B2)))</formula>
    </cfRule>
    <cfRule type="containsText" dxfId="29" priority="58" stopIfTrue="1" operator="between" text="INSERIR MODALIDADE">
      <formula>NOT(ISERROR(SEARCH("INSERIR MODALIDADE",B2)))</formula>
    </cfRule>
    <cfRule type="containsText" dxfId="29" priority="59" stopIfTrue="1" operator="between" text="INSERIR NOME VENDEDOR">
      <formula>NOT(ISERROR(SEARCH("INSERIR NOME VENDEDOR",B2)))</formula>
    </cfRule>
    <cfRule type="containsText" dxfId="29" priority="60" stopIfTrue="1" operator="between" text="INSERIR NOME CLIENTE">
      <formula>NOT(ISERROR(SEARCH("INSERIR NOME CLIENTE",B2)))</formula>
    </cfRule>
  </conditionalFormatting>
  <conditionalFormatting sqref="B50;B48">
    <cfRule type="containsText" dxfId="29" priority="7" stopIfTrue="1" operator="between" text="INSERIR NUMERO DO PROCESSO">
      <formula>NOT(ISERROR(SEARCH("INSERIR NUMERO DO PROCESSO",B48)))</formula>
    </cfRule>
    <cfRule type="containsText" dxfId="29" priority="8" stopIfTrue="1" operator="between" text="INSERIR DATA DE ABERTURA">
      <formula>NOT(ISERROR(SEARCH("INSERIR DATA DE ABERTURA",B48)))</formula>
    </cfRule>
    <cfRule type="containsText" dxfId="29" priority="9" stopIfTrue="1" operator="between" text="INSERIR HORA">
      <formula>NOT(ISERROR(SEARCH("INSERIR HORA",B48)))</formula>
    </cfRule>
    <cfRule type="containsText" dxfId="29" priority="10" stopIfTrue="1" operator="between" text="INSERIR MODALIDADE">
      <formula>NOT(ISERROR(SEARCH("INSERIR MODALIDADE",B48)))</formula>
    </cfRule>
    <cfRule type="containsText" dxfId="29" priority="11" stopIfTrue="1" operator="between" text="INSERIR NOME VENDEDOR">
      <formula>NOT(ISERROR(SEARCH("INSERIR NOME VENDEDOR",B48)))</formula>
    </cfRule>
    <cfRule type="containsText" dxfId="29" priority="12" stopIfTrue="1" operator="between" text="INSERIR NOME CLIENTE">
      <formula>NOT(ISERROR(SEARCH("INSERIR NOME CLIENTE",B48)))</formula>
    </cfRule>
  </conditionalFormatting>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0" master="" otherUserPermission="visible"/>
  <rangeList sheetStid="5" master="" otherUserPermission="visible"/>
  <rangeList sheetStid="9" master="" otherUserPermission="visible"/>
  <rangeList sheetStid="16" master="" otherUserPermission="visible"/>
  <rangeList sheetStid="15" master="" otherUserPermission="visible"/>
  <rangeList sheetStid="8" master="" otherUserPermission="visible"/>
  <rangeList sheetStid="1"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Drogafonte</Company>
  <Application>Microsoft Excel</Application>
  <HeadingPairs>
    <vt:vector size="2" baseType="variant">
      <vt:variant>
        <vt:lpstr>工作表</vt:lpstr>
      </vt:variant>
      <vt:variant>
        <vt:i4>10</vt:i4>
      </vt:variant>
    </vt:vector>
  </HeadingPairs>
  <TitlesOfParts>
    <vt:vector size="10" baseType="lpstr">
      <vt:lpstr>CONTEM NO FORA DO ENVELOPE</vt:lpstr>
      <vt:lpstr>CONTEM NO ENVELOPE PROPOSTA</vt:lpstr>
      <vt:lpstr>CONTEM NO ENVELOPE HABILITAÇÃO</vt:lpstr>
      <vt:lpstr>lista para dinamica</vt:lpstr>
      <vt:lpstr>DICAS</vt:lpstr>
      <vt:lpstr>ORDEM DE MONTAGEM</vt:lpstr>
      <vt:lpstr>PROCV DADOS REPRESENTATES</vt:lpstr>
      <vt:lpstr>ESPELHO</vt:lpstr>
      <vt:lpstr>GERAR COD DE BARRA VALIDADE</vt:lpstr>
      <vt:lpstr>PLANILHA PROCV CONFERENCIA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adylis</dc:creator>
  <cp:lastModifiedBy>franciely.rayany</cp:lastModifiedBy>
  <dcterms:created xsi:type="dcterms:W3CDTF">2010-03-08T12:12:00Z</dcterms:created>
  <cp:lastPrinted>2023-01-04T11:53:00Z</cp:lastPrinted>
  <dcterms:modified xsi:type="dcterms:W3CDTF">2026-01-28T18:38:19Z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5D88C33759A64C20BBE3B786BD0E6C5E</vt:lpwstr>
  </property>
  <property fmtid="{D5CDD505-2E9C-101B-9397-08002B2CF9AE}" pid="3" name="KSOProductBuildVer">
    <vt:lpwstr>1046-12.2.0.21931</vt:lpwstr>
  </property>
</Properties>
</file>